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harts/chart2.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DieseArbeitsmappe" defaultThemeVersion="124226"/>
  <bookViews>
    <workbookView xWindow="13950" yWindow="15" windowWidth="14835" windowHeight="11760" tabRatio="882" activeTab="11"/>
  </bookViews>
  <sheets>
    <sheet name="Übersicht Jahre" sheetId="1" r:id="rId1"/>
    <sheet name="SOLL-IST-Vgl" sheetId="2" r:id="rId2"/>
    <sheet name="Einsparung Wärme" sheetId="5" r:id="rId3"/>
    <sheet name="Witterungsbereinigung" sheetId="11" r:id="rId4"/>
    <sheet name="Einsparung Strom" sheetId="4" r:id="rId5"/>
    <sheet name="Einsparung Wasser" sheetId="6" r:id="rId6"/>
    <sheet name="Baseline Wärme" sheetId="8" r:id="rId7"/>
    <sheet name="Baseline Strom" sheetId="7" r:id="rId8"/>
    <sheet name="Baseline Wasser" sheetId="9" r:id="rId9"/>
    <sheet name="Eingabemaske Abrechnungen" sheetId="14" r:id="rId10"/>
    <sheet name="Referenzwerte" sheetId="10" r:id="rId11"/>
    <sheet name="Bearbeitungshinweise" sheetId="12" r:id="rId12"/>
  </sheets>
  <definedNames>
    <definedName name="_xlnm.Print_Area" localSheetId="7">'Baseline Strom'!$A$1:$F$52</definedName>
    <definedName name="_xlnm.Print_Area" localSheetId="6">'Baseline Wärme'!$A$1:$G$72</definedName>
    <definedName name="_xlnm.Print_Area" localSheetId="8">'Baseline Wasser'!$A$1:$G$51</definedName>
    <definedName name="_xlnm.Print_Area" localSheetId="11">Bearbeitungshinweise!$A$1:$G$24</definedName>
    <definedName name="_xlnm.Print_Area" localSheetId="9">'Eingabemaske Abrechnungen'!$A$1:$I$65</definedName>
    <definedName name="_xlnm.Print_Area" localSheetId="4">'Einsparung Strom'!$A$1:$E$46</definedName>
    <definedName name="_xlnm.Print_Area" localSheetId="2">'Einsparung Wärme'!$A$1:$G$56</definedName>
    <definedName name="_xlnm.Print_Area" localSheetId="5">'Einsparung Wasser'!$A$1:$E$43</definedName>
    <definedName name="_xlnm.Print_Area" localSheetId="10">Referenzwerte!$A$1:$F$42</definedName>
    <definedName name="_xlnm.Print_Area" localSheetId="1">'SOLL-IST-Vgl'!$A$1:$N$99</definedName>
    <definedName name="_xlnm.Print_Area" localSheetId="0">'Übersicht Jahre'!$A$1:$L$81</definedName>
    <definedName name="_xlnm.Print_Area" localSheetId="3">Witterungsbereinigung!$A$1:$F$119</definedName>
  </definedNames>
  <calcPr calcId="145621"/>
</workbook>
</file>

<file path=xl/calcChain.xml><?xml version="1.0" encoding="utf-8"?>
<calcChain xmlns="http://schemas.openxmlformats.org/spreadsheetml/2006/main">
  <c r="D22" i="1" l="1"/>
  <c r="C22" i="1"/>
  <c r="B22" i="1" s="1"/>
  <c r="D21" i="1"/>
  <c r="C21" i="1"/>
  <c r="B21" i="1" s="1"/>
  <c r="D20" i="1"/>
  <c r="C20" i="1"/>
  <c r="B20" i="1" s="1"/>
  <c r="D19" i="1"/>
  <c r="C19" i="1"/>
  <c r="B19" i="1"/>
  <c r="D18" i="1"/>
  <c r="C18" i="1"/>
  <c r="B18" i="1" s="1"/>
  <c r="D17" i="1"/>
  <c r="B17" i="1" s="1"/>
  <c r="C17" i="1"/>
  <c r="H78" i="1"/>
  <c r="H75" i="1"/>
  <c r="I78" i="1"/>
  <c r="I75" i="1"/>
  <c r="G78" i="1"/>
  <c r="G75" i="1"/>
  <c r="G69" i="1" l="1"/>
  <c r="H69" i="1" s="1"/>
  <c r="E32" i="5"/>
  <c r="E19" i="5"/>
  <c r="E29" i="5"/>
  <c r="E16" i="5"/>
  <c r="C26" i="5"/>
  <c r="C25" i="5"/>
  <c r="C13" i="5"/>
  <c r="C12" i="5"/>
  <c r="E43" i="4"/>
  <c r="E39" i="4"/>
  <c r="E25" i="4"/>
  <c r="B12" i="4"/>
  <c r="B11" i="4"/>
  <c r="B10" i="4"/>
  <c r="A11" i="4"/>
  <c r="A10" i="4"/>
  <c r="E38" i="6"/>
  <c r="E24" i="6"/>
  <c r="B11" i="6"/>
  <c r="B10" i="6"/>
  <c r="A11" i="6"/>
  <c r="A10" i="6"/>
  <c r="I69" i="1" l="1"/>
  <c r="M74" i="2"/>
  <c r="F74" i="2"/>
  <c r="L41" i="2" l="1"/>
  <c r="J23" i="2"/>
  <c r="J22" i="2"/>
  <c r="B11" i="11"/>
  <c r="C98" i="11"/>
  <c r="C26" i="11" l="1"/>
  <c r="B26" i="11"/>
  <c r="C23" i="11"/>
  <c r="B23" i="11"/>
  <c r="F39" i="7" l="1"/>
  <c r="G59" i="8"/>
  <c r="B36" i="8"/>
  <c r="B35" i="8"/>
  <c r="B13" i="8"/>
  <c r="A12" i="7"/>
  <c r="A11" i="7"/>
  <c r="B14" i="8"/>
  <c r="B13" i="7"/>
  <c r="B12" i="7"/>
  <c r="B11" i="7"/>
  <c r="E38" i="9"/>
  <c r="B12" i="9"/>
  <c r="A12" i="9"/>
  <c r="B11" i="9"/>
  <c r="A11" i="9"/>
  <c r="C30" i="14"/>
  <c r="B30" i="14"/>
  <c r="C24" i="14"/>
  <c r="B24" i="14"/>
  <c r="C16" i="14" l="1"/>
  <c r="B16" i="14"/>
  <c r="M73" i="2" l="1"/>
  <c r="F73" i="2"/>
  <c r="L74" i="2"/>
  <c r="L73" i="2"/>
  <c r="M71" i="2"/>
  <c r="L71" i="2"/>
  <c r="L70" i="2"/>
  <c r="M70" i="2"/>
  <c r="E74" i="2"/>
  <c r="E73" i="2"/>
  <c r="F71" i="2"/>
  <c r="E71" i="2"/>
  <c r="F70" i="2"/>
  <c r="E70" i="2"/>
  <c r="K60" i="2"/>
  <c r="J60" i="2"/>
  <c r="H60" i="2"/>
  <c r="I41" i="2"/>
  <c r="J25" i="2"/>
  <c r="I25" i="2"/>
  <c r="C40" i="14" l="1"/>
  <c r="C39" i="14"/>
  <c r="C38" i="14"/>
  <c r="C37" i="14"/>
  <c r="B40" i="14"/>
  <c r="B39" i="14"/>
  <c r="B38" i="14"/>
  <c r="B37" i="14"/>
  <c r="C56" i="14" l="1"/>
  <c r="B56" i="14"/>
  <c r="A53" i="14"/>
  <c r="A52" i="14"/>
  <c r="C69" i="1"/>
  <c r="C70" i="1"/>
  <c r="C71" i="1"/>
  <c r="C72" i="1"/>
  <c r="C73" i="1"/>
  <c r="C74" i="1"/>
  <c r="C75" i="1"/>
  <c r="C76" i="1"/>
  <c r="C77" i="1"/>
  <c r="F38" i="9"/>
  <c r="C5" i="1"/>
  <c r="D5" i="2"/>
  <c r="C5" i="5"/>
  <c r="B5" i="11"/>
  <c r="B5" i="4"/>
  <c r="B5" i="6"/>
  <c r="B5" i="14"/>
  <c r="C6" i="8"/>
  <c r="C6" i="7"/>
  <c r="C6" i="9"/>
  <c r="A67" i="11"/>
  <c r="A66" i="11"/>
  <c r="A65" i="11"/>
  <c r="A64" i="11"/>
  <c r="A63" i="11"/>
  <c r="A62" i="11"/>
  <c r="A61" i="11"/>
  <c r="A60" i="11"/>
  <c r="A59" i="11"/>
  <c r="A58" i="11"/>
  <c r="A57" i="11"/>
  <c r="A56" i="11"/>
  <c r="C80" i="1"/>
  <c r="C79" i="1"/>
  <c r="C78" i="1"/>
  <c r="B54" i="5"/>
  <c r="B53" i="5"/>
  <c r="B10" i="11"/>
  <c r="B12" i="14"/>
  <c r="B25" i="1"/>
  <c r="B26" i="1"/>
  <c r="B27" i="1"/>
  <c r="B28" i="1"/>
  <c r="C8" i="9"/>
  <c r="C8" i="7"/>
  <c r="C8" i="8"/>
  <c r="B7" i="6"/>
  <c r="B7" i="4"/>
  <c r="B7" i="11"/>
  <c r="C7" i="5"/>
  <c r="D7" i="2"/>
  <c r="C7" i="1"/>
  <c r="D28" i="1"/>
  <c r="C28" i="1"/>
  <c r="D27" i="1"/>
  <c r="C27" i="1"/>
  <c r="D26" i="1"/>
  <c r="C26" i="1"/>
  <c r="D25" i="1"/>
  <c r="C25" i="1"/>
  <c r="D24" i="1"/>
  <c r="C24" i="1"/>
  <c r="D23" i="1"/>
  <c r="C23" i="1"/>
  <c r="B23" i="1"/>
  <c r="B24" i="1"/>
  <c r="A28" i="4"/>
  <c r="G18" i="14"/>
  <c r="F18" i="14"/>
  <c r="C17" i="11"/>
  <c r="B17" i="11"/>
  <c r="G23" i="14"/>
  <c r="F23" i="14"/>
  <c r="G15" i="14"/>
  <c r="F15" i="14"/>
  <c r="C35" i="11"/>
  <c r="B35" i="11"/>
  <c r="L43" i="2"/>
  <c r="D67" i="11"/>
  <c r="D66" i="11"/>
  <c r="D65" i="11"/>
  <c r="D64" i="11"/>
  <c r="D63" i="11"/>
  <c r="D62" i="11"/>
  <c r="D61" i="11"/>
  <c r="D60" i="11"/>
  <c r="D59" i="11"/>
  <c r="D58" i="11"/>
  <c r="D57" i="11"/>
  <c r="C67" i="11"/>
  <c r="C66" i="11"/>
  <c r="C65" i="11"/>
  <c r="C64" i="11"/>
  <c r="C63" i="11"/>
  <c r="C62" i="11"/>
  <c r="C61" i="11"/>
  <c r="C60" i="11"/>
  <c r="C59" i="11"/>
  <c r="C58" i="11"/>
  <c r="C57" i="11"/>
  <c r="C56" i="11"/>
  <c r="B67" i="11"/>
  <c r="E67" i="11" s="1"/>
  <c r="B66" i="11"/>
  <c r="E66" i="11" s="1"/>
  <c r="B65" i="11"/>
  <c r="E65" i="11" s="1"/>
  <c r="B64" i="11"/>
  <c r="E64" i="11" s="1"/>
  <c r="B63" i="11"/>
  <c r="E63" i="11" s="1"/>
  <c r="B62" i="11"/>
  <c r="E62" i="11" s="1"/>
  <c r="B61" i="11"/>
  <c r="E61" i="11" s="1"/>
  <c r="B60" i="11"/>
  <c r="E60" i="11" s="1"/>
  <c r="B59" i="11"/>
  <c r="E59" i="11" s="1"/>
  <c r="B58" i="11"/>
  <c r="E58" i="11" s="1"/>
  <c r="B57" i="11"/>
  <c r="E57" i="11" s="1"/>
  <c r="B56" i="11"/>
  <c r="E56" i="11" s="1"/>
  <c r="B33" i="10"/>
  <c r="E29" i="2"/>
  <c r="C29" i="2"/>
  <c r="D28" i="4"/>
  <c r="C28" i="4"/>
  <c r="B28" i="4"/>
  <c r="D14" i="4"/>
  <c r="C14" i="4"/>
  <c r="B14" i="4"/>
  <c r="A14" i="4"/>
  <c r="C23" i="14"/>
  <c r="B23" i="14"/>
  <c r="D38" i="7"/>
  <c r="C38" i="7"/>
  <c r="A25" i="7"/>
  <c r="A23" i="7"/>
  <c r="A21" i="7"/>
  <c r="A19" i="7"/>
  <c r="A17" i="7"/>
  <c r="A15" i="7"/>
  <c r="C20" i="10"/>
  <c r="B20" i="10"/>
  <c r="A32" i="8"/>
  <c r="A10" i="8"/>
  <c r="C101" i="11"/>
  <c r="C53" i="11"/>
  <c r="B53" i="11"/>
  <c r="B101" i="11"/>
  <c r="F35" i="11"/>
  <c r="C54" i="11"/>
  <c r="C102" i="11"/>
  <c r="L69" i="2"/>
  <c r="L68" i="2"/>
  <c r="L67" i="2"/>
  <c r="J65" i="2"/>
  <c r="J64" i="2"/>
  <c r="B23" i="2"/>
  <c r="B22" i="2"/>
  <c r="B22" i="5"/>
  <c r="B9" i="5"/>
  <c r="C16" i="11"/>
  <c r="B16" i="11"/>
  <c r="E57" i="8"/>
  <c r="C57" i="8"/>
  <c r="C15" i="14"/>
  <c r="B15" i="14"/>
  <c r="E69" i="2"/>
  <c r="E68" i="2"/>
  <c r="E67" i="2"/>
  <c r="C65" i="2"/>
  <c r="C64" i="2"/>
  <c r="H24" i="2"/>
  <c r="D24" i="2"/>
  <c r="C32" i="5"/>
  <c r="C19" i="5"/>
  <c r="C43" i="4"/>
  <c r="C40" i="4"/>
  <c r="C39" i="4" s="1"/>
  <c r="B40" i="4"/>
  <c r="B39" i="4" s="1"/>
  <c r="C26" i="4"/>
  <c r="C25" i="4" s="1"/>
  <c r="B44" i="14"/>
  <c r="C89" i="2"/>
  <c r="C39" i="6"/>
  <c r="C38" i="6" s="1"/>
  <c r="C25" i="6"/>
  <c r="C24" i="6" s="1"/>
  <c r="D32" i="9"/>
  <c r="A28" i="1"/>
  <c r="A27" i="1"/>
  <c r="A26" i="1"/>
  <c r="A25" i="1"/>
  <c r="A24" i="1"/>
  <c r="A23" i="1"/>
  <c r="A22" i="1"/>
  <c r="A21" i="1"/>
  <c r="A20" i="1"/>
  <c r="A19" i="1"/>
  <c r="A18" i="1"/>
  <c r="A17" i="1"/>
  <c r="A37" i="6"/>
  <c r="A36" i="6"/>
  <c r="A35" i="6"/>
  <c r="A34" i="6"/>
  <c r="A33" i="6"/>
  <c r="A32" i="6"/>
  <c r="A31" i="6"/>
  <c r="A30" i="6"/>
  <c r="A29" i="6"/>
  <c r="A28" i="6"/>
  <c r="A23" i="6"/>
  <c r="A22" i="6"/>
  <c r="A21" i="6"/>
  <c r="A20" i="6"/>
  <c r="A19" i="6"/>
  <c r="A18" i="6"/>
  <c r="A17" i="6"/>
  <c r="A16" i="6"/>
  <c r="A15" i="6"/>
  <c r="A14" i="6"/>
  <c r="A38" i="4"/>
  <c r="A37" i="4"/>
  <c r="A36" i="4"/>
  <c r="A35" i="4"/>
  <c r="A34" i="4"/>
  <c r="A33" i="4"/>
  <c r="A32" i="4"/>
  <c r="A31" i="4"/>
  <c r="A30" i="4"/>
  <c r="A29" i="4"/>
  <c r="A24" i="4"/>
  <c r="A23" i="4"/>
  <c r="A22" i="4"/>
  <c r="A21" i="4"/>
  <c r="A20" i="4"/>
  <c r="A19" i="4"/>
  <c r="A18" i="4"/>
  <c r="A17" i="4"/>
  <c r="A16" i="4"/>
  <c r="A15" i="4"/>
  <c r="B46" i="5"/>
  <c r="B45" i="5"/>
  <c r="B44" i="5"/>
  <c r="B43" i="5"/>
  <c r="B42" i="5"/>
  <c r="B41" i="5"/>
  <c r="B40" i="5"/>
  <c r="B39" i="5"/>
  <c r="B38" i="5"/>
  <c r="B37" i="5"/>
  <c r="B88" i="2"/>
  <c r="B87" i="2"/>
  <c r="B86" i="2"/>
  <c r="B85" i="2"/>
  <c r="B84" i="2"/>
  <c r="B83" i="2"/>
  <c r="B82" i="2"/>
  <c r="B81" i="2"/>
  <c r="B80" i="2"/>
  <c r="B79" i="2"/>
  <c r="B59" i="2"/>
  <c r="B58" i="2"/>
  <c r="B57" i="2"/>
  <c r="B56" i="2"/>
  <c r="B55" i="2"/>
  <c r="B54" i="2"/>
  <c r="B53" i="2"/>
  <c r="B52" i="2"/>
  <c r="B51" i="2"/>
  <c r="B50" i="2"/>
  <c r="B40" i="2"/>
  <c r="B39" i="2"/>
  <c r="B38" i="2"/>
  <c r="B37" i="2"/>
  <c r="B36" i="2"/>
  <c r="B35" i="2"/>
  <c r="B34" i="2"/>
  <c r="B33" i="2"/>
  <c r="B32" i="2"/>
  <c r="B31" i="2"/>
  <c r="B50" i="9"/>
  <c r="B49" i="9"/>
  <c r="B48" i="9"/>
  <c r="B47" i="9"/>
  <c r="B46" i="9"/>
  <c r="B45" i="9"/>
  <c r="B44" i="9"/>
  <c r="B43" i="9"/>
  <c r="B42" i="9"/>
  <c r="B41" i="9"/>
  <c r="B40" i="9"/>
  <c r="B39" i="9"/>
  <c r="B51" i="7"/>
  <c r="B50" i="7"/>
  <c r="B49" i="7"/>
  <c r="B48" i="7"/>
  <c r="B47" i="7"/>
  <c r="B46" i="7"/>
  <c r="B45" i="7"/>
  <c r="B44" i="7"/>
  <c r="B43" i="7"/>
  <c r="B42" i="7"/>
  <c r="B41" i="7"/>
  <c r="B40" i="7"/>
  <c r="B71" i="8"/>
  <c r="B70" i="8"/>
  <c r="B69" i="8"/>
  <c r="B68" i="8"/>
  <c r="B67" i="8"/>
  <c r="B66" i="8"/>
  <c r="B65" i="8"/>
  <c r="B64" i="8"/>
  <c r="B63" i="8"/>
  <c r="B62" i="8"/>
  <c r="B61" i="8"/>
  <c r="B60" i="8"/>
  <c r="E46" i="5"/>
  <c r="C21" i="2"/>
  <c r="E45" i="5"/>
  <c r="C20" i="2"/>
  <c r="E44" i="5"/>
  <c r="C19" i="2"/>
  <c r="E43" i="5"/>
  <c r="C18" i="2"/>
  <c r="E42" i="5"/>
  <c r="C17" i="2"/>
  <c r="E41" i="5"/>
  <c r="C16" i="2"/>
  <c r="E40" i="5"/>
  <c r="C15" i="2"/>
  <c r="E39" i="5"/>
  <c r="C14" i="2"/>
  <c r="E38" i="5"/>
  <c r="C13" i="2"/>
  <c r="E37" i="5"/>
  <c r="C12" i="2"/>
  <c r="D47" i="5"/>
  <c r="C47" i="5"/>
  <c r="E47" i="5" s="1"/>
  <c r="D37" i="6"/>
  <c r="E59" i="2"/>
  <c r="D36" i="6"/>
  <c r="E58" i="2"/>
  <c r="D35" i="6"/>
  <c r="E57" i="2"/>
  <c r="D34" i="6"/>
  <c r="E56" i="2"/>
  <c r="D33" i="6"/>
  <c r="E55" i="2"/>
  <c r="D32" i="6"/>
  <c r="E54" i="2"/>
  <c r="D31" i="6"/>
  <c r="E53" i="2"/>
  <c r="D30" i="6"/>
  <c r="E52" i="2"/>
  <c r="D29" i="6"/>
  <c r="E51" i="2"/>
  <c r="D28" i="6"/>
  <c r="E50" i="2"/>
  <c r="G23" i="2"/>
  <c r="G22" i="2"/>
  <c r="D50" i="8"/>
  <c r="D43" i="8"/>
  <c r="D28" i="8"/>
  <c r="D21" i="8"/>
  <c r="B16" i="5" s="1"/>
  <c r="D24" i="9"/>
  <c r="D18" i="9"/>
  <c r="D25" i="7"/>
  <c r="D31" i="7"/>
  <c r="B43" i="4" s="1"/>
  <c r="D43" i="4" s="1"/>
  <c r="D19" i="7"/>
  <c r="D23" i="6"/>
  <c r="C59" i="2"/>
  <c r="D22" i="6"/>
  <c r="C58" i="2"/>
  <c r="D21" i="6"/>
  <c r="C57" i="2"/>
  <c r="D20" i="6"/>
  <c r="C56" i="2"/>
  <c r="D19" i="6"/>
  <c r="C55" i="2"/>
  <c r="D18" i="6"/>
  <c r="C54" i="2"/>
  <c r="D17" i="6"/>
  <c r="C53" i="2"/>
  <c r="D16" i="6"/>
  <c r="C52" i="2"/>
  <c r="D15" i="6"/>
  <c r="C51" i="2"/>
  <c r="D14" i="6"/>
  <c r="C50" i="2"/>
  <c r="D38" i="4"/>
  <c r="E40" i="2"/>
  <c r="D37" i="4"/>
  <c r="E39" i="2"/>
  <c r="D36" i="4"/>
  <c r="E38" i="2"/>
  <c r="D35" i="4"/>
  <c r="E37" i="2"/>
  <c r="D34" i="4"/>
  <c r="E36" i="2"/>
  <c r="D33" i="4"/>
  <c r="E35" i="2"/>
  <c r="D32" i="4"/>
  <c r="E34" i="2"/>
  <c r="D31" i="4"/>
  <c r="E33" i="2"/>
  <c r="D30" i="4"/>
  <c r="E32" i="2"/>
  <c r="D29" i="4"/>
  <c r="E31" i="2"/>
  <c r="D24" i="4"/>
  <c r="C40" i="2"/>
  <c r="D23" i="4"/>
  <c r="C39" i="2"/>
  <c r="D22" i="4"/>
  <c r="C38" i="2"/>
  <c r="D21" i="4"/>
  <c r="C37" i="2"/>
  <c r="D20" i="4"/>
  <c r="C36" i="2"/>
  <c r="D19" i="4"/>
  <c r="C35" i="2"/>
  <c r="D18" i="4"/>
  <c r="C34" i="2"/>
  <c r="D17" i="4"/>
  <c r="C33" i="2"/>
  <c r="D16" i="4"/>
  <c r="C32" i="2"/>
  <c r="D15" i="4"/>
  <c r="C31" i="2"/>
  <c r="D35" i="11"/>
  <c r="D56" i="11"/>
  <c r="D54" i="11"/>
  <c r="D102" i="11"/>
  <c r="D112" i="11"/>
  <c r="D118" i="11"/>
  <c r="B118" i="11"/>
  <c r="C92" i="11" l="1"/>
  <c r="F92" i="11" s="1"/>
  <c r="C91" i="11"/>
  <c r="B54" i="11"/>
  <c r="B102" i="11" s="1"/>
  <c r="E102" i="11" s="1"/>
  <c r="B32" i="5"/>
  <c r="D32" i="5" s="1"/>
  <c r="E23" i="2" s="1"/>
  <c r="C51" i="5"/>
  <c r="B29" i="5"/>
  <c r="C50" i="5" s="1"/>
  <c r="C49" i="5" s="1"/>
  <c r="D39" i="4"/>
  <c r="G41" i="2"/>
  <c r="L42" i="2"/>
  <c r="C68" i="1"/>
  <c r="B39" i="6"/>
  <c r="B38" i="6" s="1"/>
  <c r="D38" i="6" s="1"/>
  <c r="E60" i="2" s="1"/>
  <c r="I60" i="2" s="1"/>
  <c r="B25" i="6"/>
  <c r="B24" i="6" s="1"/>
  <c r="D24" i="6" s="1"/>
  <c r="B26" i="4"/>
  <c r="B25" i="4" s="1"/>
  <c r="D25" i="4" s="1"/>
  <c r="G72" i="1"/>
  <c r="H72" i="1" s="1"/>
  <c r="I72" i="1" s="1"/>
  <c r="G24" i="2"/>
  <c r="N60" i="2"/>
  <c r="K43" i="2"/>
  <c r="B24" i="11"/>
  <c r="B28" i="11" s="1"/>
  <c r="C24" i="11"/>
  <c r="C28" i="11" s="1"/>
  <c r="C29" i="5" s="1"/>
  <c r="J24" i="2"/>
  <c r="J26" i="2" s="1"/>
  <c r="B19" i="5"/>
  <c r="D19" i="5" s="1"/>
  <c r="E22" i="2" s="1"/>
  <c r="K42" i="2"/>
  <c r="A95" i="11" l="1"/>
  <c r="E54" i="11"/>
  <c r="E41" i="2"/>
  <c r="C60" i="2"/>
  <c r="G60" i="2" s="1"/>
  <c r="C41" i="2"/>
  <c r="L44" i="2"/>
  <c r="L45" i="2" s="1"/>
  <c r="D92" i="2" s="1"/>
  <c r="K44" i="2"/>
  <c r="D29" i="5"/>
  <c r="C23" i="2" s="1"/>
  <c r="I23" i="2" s="1"/>
  <c r="D51" i="5"/>
  <c r="C16" i="5"/>
  <c r="K41" i="2" l="1"/>
  <c r="K45" i="2" s="1"/>
  <c r="E104" i="11"/>
  <c r="E106" i="11" s="1"/>
  <c r="E108" i="11" s="1"/>
  <c r="E110" i="11" s="1"/>
  <c r="F114" i="11" s="1"/>
  <c r="C115" i="11" s="1"/>
  <c r="C118" i="11" s="1"/>
  <c r="E118" i="11" s="1"/>
  <c r="B95" i="11"/>
  <c r="C95" i="11" s="1"/>
  <c r="M60" i="2"/>
  <c r="D16" i="5"/>
  <c r="C22" i="2" s="1"/>
  <c r="I22" i="2" s="1"/>
  <c r="D50" i="5"/>
  <c r="D49" i="5" s="1"/>
  <c r="E49" i="5" s="1"/>
  <c r="I24" i="2" l="1"/>
  <c r="I26" i="2" s="1"/>
  <c r="C92" i="2" s="1"/>
  <c r="E92" i="2" s="1"/>
  <c r="C94" i="2" s="1"/>
  <c r="C24" i="2"/>
  <c r="E98" i="2" l="1"/>
</calcChain>
</file>

<file path=xl/comments1.xml><?xml version="1.0" encoding="utf-8"?>
<comments xmlns="http://schemas.openxmlformats.org/spreadsheetml/2006/main">
  <authors>
    <author>Autor</author>
  </authors>
  <commentList>
    <comment ref="D41" authorId="0">
      <text>
        <r>
          <rPr>
            <sz val="9"/>
            <color indexed="81"/>
            <rFont val="Tahoma"/>
            <family val="2"/>
          </rPr>
          <t>enthält die Stromeinspeisung ins Liegenschaftsnetz</t>
        </r>
      </text>
    </comment>
    <comment ref="K44" authorId="0">
      <text>
        <r>
          <rPr>
            <sz val="9"/>
            <color indexed="81"/>
            <rFont val="Tahoma"/>
            <family val="2"/>
          </rPr>
          <t xml:space="preserve">Ggf. aufgrund besonderer KWK-Anlagen-Konstellationen Formel anpassen oder Wert direkt eintragen
Insbesondere, wenn eine durchschnittliche KWK-Vergütung angesetzt wird oder im Falle der tatsächlichen KWK-Vergütung nach dessen Ablauf </t>
        </r>
      </text>
    </comment>
    <comment ref="L44" authorId="0">
      <text>
        <r>
          <rPr>
            <sz val="9"/>
            <color indexed="81"/>
            <rFont val="Tahoma"/>
            <family val="2"/>
          </rPr>
          <t>Ggf. aufgrund besonderer KWK-Anlagen-Konstellationen Formel anpassen oder Wert direkt eintragen
Insbesondere, wenn eine durchschnittliche KWK-Vergütung angesetzt wird oder im Falle der tatsächlichen KWK-Vergütung nach dessen Ablauf</t>
        </r>
      </text>
    </comment>
    <comment ref="B77" authorId="0">
      <text>
        <r>
          <rPr>
            <sz val="9"/>
            <color indexed="81"/>
            <rFont val="Tahoma"/>
            <family val="2"/>
          </rPr>
          <t>Gebäudeweise Aufteilung prinzipiell nicht vorgesehen. Falls doch Bedarf besteht, bitte die ausgeblendeten Zeilen einblenden.</t>
        </r>
      </text>
    </comment>
  </commentList>
</comments>
</file>

<file path=xl/comments2.xml><?xml version="1.0" encoding="utf-8"?>
<comments xmlns="http://schemas.openxmlformats.org/spreadsheetml/2006/main">
  <authors>
    <author>Autor</author>
  </authors>
  <commentList>
    <comment ref="C16" authorId="0">
      <text>
        <r>
          <rPr>
            <sz val="9"/>
            <color indexed="81"/>
            <rFont val="Tahoma"/>
            <family val="2"/>
          </rPr>
          <t>Bezug bei "vereinfachter Berechnung" gültig
Bei Verwendung der  detaillierteren Berechnung bitte Bezug anpassen</t>
        </r>
      </text>
    </comment>
    <comment ref="C29" authorId="0">
      <text>
        <r>
          <rPr>
            <sz val="9"/>
            <color indexed="81"/>
            <rFont val="Tahoma"/>
            <family val="2"/>
          </rPr>
          <t>Bezug bei "vereinfachter Berechnung" gültig
Bei Verwendung der  detaillierteren Berechnung bitte Bezug anpassen</t>
        </r>
      </text>
    </comment>
    <comment ref="C49" authorId="0">
      <text>
        <r>
          <rPr>
            <sz val="9"/>
            <color indexed="81"/>
            <rFont val="Tahoma"/>
            <family val="2"/>
          </rPr>
          <t>Bei gebäudeweiser Aufteilung die Summe der Gebäude sowie Nutzungsgrad verwenden</t>
        </r>
      </text>
    </comment>
    <comment ref="D49" authorId="0">
      <text>
        <r>
          <rPr>
            <sz val="9"/>
            <color indexed="81"/>
            <rFont val="Tahoma"/>
            <family val="2"/>
          </rPr>
          <t>Bei gebäudeweiser Aufteilung die Summe der Gebäude sowie Nutzungsgrad  verwenden</t>
        </r>
      </text>
    </comment>
  </commentList>
</comments>
</file>

<file path=xl/comments3.xml><?xml version="1.0" encoding="utf-8"?>
<comments xmlns="http://schemas.openxmlformats.org/spreadsheetml/2006/main">
  <authors>
    <author>Autor</author>
  </authors>
  <commentList>
    <comment ref="A14" authorId="0">
      <text>
        <r>
          <rPr>
            <sz val="9"/>
            <color indexed="81"/>
            <rFont val="Tahoma"/>
            <family val="2"/>
          </rPr>
          <t>Formeln im Blatt "Einsparung" beziehen sich auf die vereinfachte Berechnung</t>
        </r>
      </text>
    </comment>
    <comment ref="A112" authorId="0">
      <text>
        <r>
          <rPr>
            <sz val="9"/>
            <color indexed="81"/>
            <rFont val="Tahoma"/>
            <family val="2"/>
          </rPr>
          <t>Da BHKW Grundlast bedient, muss Gaskessel Mehrwärme ausgleichen</t>
        </r>
      </text>
    </comment>
  </commentList>
</comments>
</file>

<file path=xl/comments4.xml><?xml version="1.0" encoding="utf-8"?>
<comments xmlns="http://schemas.openxmlformats.org/spreadsheetml/2006/main">
  <authors>
    <author>Autor</author>
  </authors>
  <commentList>
    <comment ref="B25" authorId="0">
      <text>
        <r>
          <rPr>
            <sz val="9"/>
            <color indexed="81"/>
            <rFont val="Tahoma"/>
            <family val="2"/>
          </rPr>
          <t>Bei gebäudeweiser Aufteilung die Summe der Gebäude verwenden</t>
        </r>
      </text>
    </comment>
    <comment ref="C25" authorId="0">
      <text>
        <r>
          <rPr>
            <sz val="9"/>
            <color indexed="81"/>
            <rFont val="Tahoma"/>
            <family val="2"/>
          </rPr>
          <t>Bei gebäudeweiser Aufteilung die Summe der Gebäude verwenden</t>
        </r>
      </text>
    </comment>
    <comment ref="B39" authorId="0">
      <text>
        <r>
          <rPr>
            <sz val="9"/>
            <color indexed="81"/>
            <rFont val="Tahoma"/>
            <family val="2"/>
          </rPr>
          <t>Bei gebäudeweiser Aufteilung die Summe der Gebäude verwenden</t>
        </r>
      </text>
    </comment>
    <comment ref="C39" authorId="0">
      <text>
        <r>
          <rPr>
            <sz val="9"/>
            <color indexed="81"/>
            <rFont val="Tahoma"/>
            <family val="2"/>
          </rPr>
          <t>Bei gebäudeweiser Aufteilung die Summe der Gebäude verwenden</t>
        </r>
      </text>
    </comment>
    <comment ref="A42" authorId="0">
      <text>
        <r>
          <rPr>
            <sz val="9"/>
            <color indexed="81"/>
            <rFont val="Tahoma"/>
            <family val="2"/>
          </rPr>
          <t>Einsparung Leistung durch KWK-Anlage(n) hier mit eingerechnet</t>
        </r>
      </text>
    </comment>
  </commentList>
</comments>
</file>

<file path=xl/comments5.xml><?xml version="1.0" encoding="utf-8"?>
<comments xmlns="http://schemas.openxmlformats.org/spreadsheetml/2006/main">
  <authors>
    <author>Autor</author>
  </authors>
  <commentList>
    <comment ref="B24" authorId="0">
      <text>
        <r>
          <rPr>
            <sz val="9"/>
            <color indexed="81"/>
            <rFont val="Tahoma"/>
            <family val="2"/>
          </rPr>
          <t>Bei gebäudeweiser Aufteilung die Summe der Gebäude verwenden</t>
        </r>
      </text>
    </comment>
    <comment ref="C24" authorId="0">
      <text>
        <r>
          <rPr>
            <sz val="9"/>
            <color indexed="81"/>
            <rFont val="Tahoma"/>
            <family val="2"/>
          </rPr>
          <t>Bei gebäudeweiser Aufteilung die Summe der Gebäude verwenden</t>
        </r>
      </text>
    </comment>
    <comment ref="B38" authorId="0">
      <text>
        <r>
          <rPr>
            <sz val="9"/>
            <color indexed="81"/>
            <rFont val="Tahoma"/>
            <family val="2"/>
          </rPr>
          <t>Bei gebäudeweiser Aufteilung die Summe der Gebäude verwenden</t>
        </r>
      </text>
    </comment>
    <comment ref="C38" authorId="0">
      <text>
        <r>
          <rPr>
            <sz val="9"/>
            <color indexed="81"/>
            <rFont val="Tahoma"/>
            <family val="2"/>
          </rPr>
          <t>Bei gebäudeweiser Aufteilung die Summe der Gebäude verwenden</t>
        </r>
      </text>
    </comment>
  </commentList>
</comments>
</file>

<file path=xl/comments6.xml><?xml version="1.0" encoding="utf-8"?>
<comments xmlns="http://schemas.openxmlformats.org/spreadsheetml/2006/main">
  <authors>
    <author>Autor</author>
  </authors>
  <commentList>
    <comment ref="A32" authorId="0">
      <text>
        <r>
          <rPr>
            <sz val="9"/>
            <color indexed="81"/>
            <rFont val="Tahoma"/>
            <family val="2"/>
          </rPr>
          <t>Hier Werte des jeweiligen Abrechnungsjahres eintragen</t>
        </r>
      </text>
    </comment>
  </commentList>
</comments>
</file>

<file path=xl/comments7.xml><?xml version="1.0" encoding="utf-8"?>
<comments xmlns="http://schemas.openxmlformats.org/spreadsheetml/2006/main">
  <authors>
    <author>Autor</author>
  </authors>
  <commentList>
    <comment ref="B33" authorId="0">
      <text>
        <r>
          <rPr>
            <sz val="9"/>
            <color indexed="81"/>
            <rFont val="Tahoma"/>
            <family val="2"/>
          </rPr>
          <t>Voraussetzung: das BHKW ist hocheffizient im Sinne des § 53a Absatz 1 Satz 3 des Energiesteuergesetzes und erreicht einen Monats- oder Jahresnutzungsgrad von mindestens 70 Prozent nach § 53a Absatz 1 Satz 2 Nummer 2 Energiesteuergesetz</t>
        </r>
      </text>
    </comment>
  </commentList>
</comments>
</file>

<file path=xl/sharedStrings.xml><?xml version="1.0" encoding="utf-8"?>
<sst xmlns="http://schemas.openxmlformats.org/spreadsheetml/2006/main" count="565" uniqueCount="339">
  <si>
    <t>Projekt</t>
  </si>
  <si>
    <t>Abrechnungsjahr/Zeitraum</t>
  </si>
  <si>
    <t>Liegenschaft</t>
  </si>
  <si>
    <t>Wärme</t>
  </si>
  <si>
    <t>Strom</t>
  </si>
  <si>
    <t>NETTO-Werte</t>
  </si>
  <si>
    <t>SUMME</t>
  </si>
  <si>
    <t>kW</t>
  </si>
  <si>
    <t>Gbde2</t>
  </si>
  <si>
    <t>Gbde3</t>
  </si>
  <si>
    <t>Gbde4</t>
  </si>
  <si>
    <t>Gbde5</t>
  </si>
  <si>
    <t>Gbde6</t>
  </si>
  <si>
    <t>Gbde7</t>
  </si>
  <si>
    <t>Gbde8</t>
  </si>
  <si>
    <t>Gbde9</t>
  </si>
  <si>
    <t>Gbde10</t>
  </si>
  <si>
    <t>Leistung Abrechnungsjahr
[kW]</t>
  </si>
  <si>
    <t>Einsparung
[kW]</t>
  </si>
  <si>
    <t>Einsparung
[kWh]</t>
  </si>
  <si>
    <t>Gradtagszahlen</t>
  </si>
  <si>
    <t>Einsparung Sonstiges</t>
  </si>
  <si>
    <t>IST</t>
  </si>
  <si>
    <t>SOLL</t>
  </si>
  <si>
    <t>Verbrauchsabhängiger Anteil</t>
  </si>
  <si>
    <t>Leistungsabhängiger Anteil</t>
  </si>
  <si>
    <t>Einsparung
Liegenschaft IST [€]</t>
  </si>
  <si>
    <t>Einsparung Wärme SOLL [€]</t>
  </si>
  <si>
    <t>Einsparung Wärme IST [€]</t>
  </si>
  <si>
    <t>Einsparung Strom SOLL [€]</t>
  </si>
  <si>
    <t>Einsparung Strom IST [€]</t>
  </si>
  <si>
    <t>Einsparung Liegenschaft SOLL [€]</t>
  </si>
  <si>
    <t>Einsparung Wasser / Abwasser IST [€]</t>
  </si>
  <si>
    <t>Einsparung Wasser / Abwasser SOLL [€]</t>
  </si>
  <si>
    <t>Einsparung Sonstiges IST [€]</t>
  </si>
  <si>
    <t>Einsparung Sonstiges SOLL [€]</t>
  </si>
  <si>
    <t>Abrechnungszeitraum:</t>
  </si>
  <si>
    <t>Verbrauch</t>
  </si>
  <si>
    <t>Leistung</t>
  </si>
  <si>
    <t>SUMME Nutzenergie</t>
  </si>
  <si>
    <t>Nutzungsgrad Verteilung/Kessel [%]</t>
  </si>
  <si>
    <t>korrigierter Baselineverbrauch [kWh]</t>
  </si>
  <si>
    <t>Einsparung [kWh]</t>
  </si>
  <si>
    <r>
      <t>korrigierter Baseline-</t>
    </r>
    <r>
      <rPr>
        <b/>
        <sz val="14"/>
        <rFont val="Arial"/>
        <family val="2"/>
      </rPr>
      <t>Verbrauch</t>
    </r>
    <r>
      <rPr>
        <b/>
        <sz val="10"/>
        <rFont val="Arial"/>
        <family val="2"/>
      </rPr>
      <t xml:space="preserve">
[kWh]</t>
    </r>
  </si>
  <si>
    <t>Nutzenergie</t>
  </si>
  <si>
    <t>Referenzpreis
Arbeit 
€/kWh</t>
  </si>
  <si>
    <t>Referenzpreis
Leistung
€/kWa</t>
  </si>
  <si>
    <t>Vergütung eigengenutzter Strom (HT und NT)</t>
  </si>
  <si>
    <t>ins öffentliche Netz eingespeister Strom (Stromverkauf)</t>
  </si>
  <si>
    <t>Sonstiges</t>
  </si>
  <si>
    <t>Wasser/Abwasser</t>
  </si>
  <si>
    <t>in Liegenschaft eingespeiste Strommenge [kWh]</t>
  </si>
  <si>
    <t>ins öffentl. Netz eingespeiste Strommenge [kWh]</t>
  </si>
  <si>
    <t>Gesamteinsparung</t>
  </si>
  <si>
    <t>Einsparung Wasser/Abwasser</t>
  </si>
  <si>
    <r>
      <t xml:space="preserve">korrigierte Baseline-
</t>
    </r>
    <r>
      <rPr>
        <b/>
        <sz val="14"/>
        <rFont val="Arial"/>
        <family val="2"/>
      </rPr>
      <t>Leistung</t>
    </r>
    <r>
      <rPr>
        <b/>
        <sz val="10"/>
        <rFont val="Arial"/>
        <family val="2"/>
      </rPr>
      <t xml:space="preserve">
[kW]</t>
    </r>
  </si>
  <si>
    <t>Aufteilung</t>
  </si>
  <si>
    <t>Witterungsabhängiger Anteil [kWh]</t>
  </si>
  <si>
    <t>Witterungsunabhängiger Anteil  [kWh]</t>
  </si>
  <si>
    <r>
      <t xml:space="preserve">Energiespar-Contracting </t>
    </r>
    <r>
      <rPr>
        <b/>
        <sz val="9"/>
        <color indexed="55"/>
        <rFont val="Arial"/>
        <family val="2"/>
      </rPr>
      <t>| EGV, Anlage 9-01 - Abrechnungsblatt</t>
    </r>
  </si>
  <si>
    <t>Übersicht über die Jahre</t>
  </si>
  <si>
    <t>End-
energie</t>
  </si>
  <si>
    <t>Minderung EEG-Umlage bei eigengenutztem Strom</t>
  </si>
  <si>
    <t>Referenzpreis
[€/m3]</t>
  </si>
  <si>
    <t>Wasser</t>
  </si>
  <si>
    <t>Abwasser</t>
  </si>
  <si>
    <t>Eine detaillierte und nachvollziehbare Herleitung der Korrekturwerte ist in gesonderten, neu anzulegenden Tabellenblättern vorzunehmen</t>
  </si>
  <si>
    <t>Liegenschaft (Summe Gebäude)</t>
  </si>
  <si>
    <t>Liegenschaft (Endenergie)</t>
  </si>
  <si>
    <t>Bearbeitungshinweise</t>
  </si>
  <si>
    <t>1. Jahr</t>
  </si>
  <si>
    <t>2. Jahr</t>
  </si>
  <si>
    <t>3. Jahr</t>
  </si>
  <si>
    <t>4. Jahr</t>
  </si>
  <si>
    <t>5. Jahr</t>
  </si>
  <si>
    <t>6. Jahr</t>
  </si>
  <si>
    <t>7. Jahr</t>
  </si>
  <si>
    <t>8. Jahr</t>
  </si>
  <si>
    <t>9. Jahr</t>
  </si>
  <si>
    <t>10. Jahr</t>
  </si>
  <si>
    <t>11. Jahr</t>
  </si>
  <si>
    <t>12. Jahr</t>
  </si>
  <si>
    <t>Jahr</t>
  </si>
  <si>
    <t>Verbrauch Abrechnungsjahr
[m3 Wasser]</t>
  </si>
  <si>
    <t>Verbrauch Abrechnungsjahr
[m3 Abwasser]</t>
  </si>
  <si>
    <t>Einsparung
[m3 Abwasser]</t>
  </si>
  <si>
    <t>Einsparung
[m3 Wasser]</t>
  </si>
  <si>
    <t>0. Jahr
(Vertrag)</t>
  </si>
  <si>
    <t>Jahreszahl</t>
  </si>
  <si>
    <t>Einsparung Wärme (incl. Energiesteuererstattung)</t>
  </si>
  <si>
    <t>Einsparung Strom (incl. KWK-Zuschlag)</t>
  </si>
  <si>
    <t>KWK-Zuschlag</t>
  </si>
  <si>
    <t>[€/kWh]</t>
  </si>
  <si>
    <t>Baseline
[€]</t>
  </si>
  <si>
    <t>Baselinekosten
[€]</t>
  </si>
  <si>
    <t>Baseline-kosten
[€]</t>
  </si>
  <si>
    <t>Gbde1</t>
  </si>
  <si>
    <t>letztes Abrechn.jahr/Zeitraum 
(Ende Hauptleistungsphase)</t>
  </si>
  <si>
    <t>0. Jahr
(Basis)</t>
  </si>
  <si>
    <t>witterungsbereinigter Verbrauch Abrech-nungsjahr [kWh]</t>
  </si>
  <si>
    <t>Aufteilung witterungsbereinigter Verbrauch auf die Gebäude</t>
  </si>
  <si>
    <t>witterungsbe-reinigter Verbrauch Abrechnungsjahr [kWh]</t>
  </si>
  <si>
    <t>Witterungsbereinigung (Abrechnungsjahr)</t>
  </si>
  <si>
    <t>kWh</t>
  </si>
  <si>
    <t>Mess-/Grundpreis [€]</t>
  </si>
  <si>
    <t>Wasser [€]</t>
  </si>
  <si>
    <t>Wasser [m3]</t>
  </si>
  <si>
    <t>Abwasser [m3]</t>
  </si>
  <si>
    <t>Abwasser [€]</t>
  </si>
  <si>
    <t>Bereinigter witterungsabhängiger Anteil [kWh]</t>
  </si>
  <si>
    <t>Witterungsbereinigter Verbrauch [kWh]</t>
  </si>
  <si>
    <t>korrigierter Baseline-Verbrauch
[m3 Wasser]</t>
  </si>
  <si>
    <t>korrigierter Baseline-Verbrauch
[m3 Abwasser]</t>
  </si>
  <si>
    <t>Baselinewert
Verbrauch [kWh]</t>
  </si>
  <si>
    <t>Baselinewert
[m3 Wasser]</t>
  </si>
  <si>
    <t>Baselinewert
[m3 Abwasser]</t>
  </si>
  <si>
    <t>-</t>
  </si>
  <si>
    <t>Baselineverbrauch Vertrag Wasser [m3]</t>
  </si>
  <si>
    <t>Korrektur Wasser [m3]</t>
  </si>
  <si>
    <t>aktueller Baselineverbrauch Wasser [m3]</t>
  </si>
  <si>
    <t>Baselineverbrauch Vertrag Abwasser [m3]</t>
  </si>
  <si>
    <t>Korrektur Abwasser [m3]</t>
  </si>
  <si>
    <t>aktueller Baselineverbrauch Abwasser [m3]</t>
  </si>
  <si>
    <t>Baseline Leistung [kW]</t>
  </si>
  <si>
    <t>Korrektur [kW]</t>
  </si>
  <si>
    <t>aktuelle Baselineleistung [kW]</t>
  </si>
  <si>
    <t>Korrektur Wärmeverbrauch [kWh]</t>
  </si>
  <si>
    <t>aktueller Baselineverbrauch Wärme [kWh]</t>
  </si>
  <si>
    <t>Baselineleistung Vertrag Wärme [kW]</t>
  </si>
  <si>
    <t>Korrektur Wärmeleistung  [kW]</t>
  </si>
  <si>
    <t>aktuelle Baselineleistung Wärme  [kW]</t>
  </si>
  <si>
    <t xml:space="preserve">Wasser/Abwasser </t>
  </si>
  <si>
    <t>Baselinekosten Vertrag Sonstiges [€]</t>
  </si>
  <si>
    <t>Korrektur Sonstiges [€]</t>
  </si>
  <si>
    <t>aktuelle Baselinekosten Sonstiges [€]</t>
  </si>
  <si>
    <t>Baselinekosten
Wasser/Abw.
[€]</t>
  </si>
  <si>
    <t>Baselineverbrauch Vertrag Wärme [kWh]</t>
  </si>
  <si>
    <t>EEG-Umlage [€/kWh]</t>
  </si>
  <si>
    <t>KWK-Zuschlag Arbeit &lt;=50 kW el.</t>
  </si>
  <si>
    <t>KWK-Zuschlag Arbeit &gt;250 kW el.</t>
  </si>
  <si>
    <t>Baseline Wärme</t>
  </si>
  <si>
    <t>Baseline Strom</t>
  </si>
  <si>
    <t>Berechnung der Einsparung Wärme (Abrechnungsjahr)</t>
  </si>
  <si>
    <t>Berechnung der Einsparung  Strom (Abrechnungsjahr)</t>
  </si>
  <si>
    <t>Berechnung der Einsparung Wasser / Abwasser (Abrechnungsjahr)</t>
  </si>
  <si>
    <t xml:space="preserve"> (witterungsbereinigte Werte)</t>
  </si>
  <si>
    <t>Eingabe der Abrechnungen gem. Versorgungsunternehmen (Abrechnungsjahr)</t>
  </si>
  <si>
    <t>Verbrauch [kWh]</t>
  </si>
  <si>
    <t>Leistung [kW]</t>
  </si>
  <si>
    <t>Verbrauch [m3]</t>
  </si>
  <si>
    <t>Gasverbrauch [kWh Hs]</t>
  </si>
  <si>
    <t>erzeugte Wärme [kWh]</t>
  </si>
  <si>
    <t>erzeugter Strom [kWh]</t>
  </si>
  <si>
    <t>Baseline Wasser / Abwasser</t>
  </si>
  <si>
    <t>Bereinigung der Baseline bei permanenten / einmaligen Effekten</t>
  </si>
  <si>
    <t>ins öffentl. Netz eingespeister Strom [kWh]</t>
  </si>
  <si>
    <t>Elektr. Leistung [kW_th]</t>
  </si>
  <si>
    <t>Therm. Leistung [kW_th]</t>
  </si>
  <si>
    <t>Summe Einsparung [€]</t>
  </si>
  <si>
    <t>Abrechnungszeitraum</t>
  </si>
  <si>
    <t>Feste Sonstige Einsparungen (außer Mess-/Grundpreis)</t>
  </si>
  <si>
    <t>Endenergie</t>
  </si>
  <si>
    <t>Einsparung Mess-/Grundpreis/... [€]</t>
  </si>
  <si>
    <t>Einsparung Mess-/Grundpreis/... Wasser [€]</t>
  </si>
  <si>
    <t>Einsparung Mess-/Grundpreis/... Abwasser [€]</t>
  </si>
  <si>
    <t>informativ: Nutzenergie</t>
  </si>
  <si>
    <t>Summe Gebäude</t>
  </si>
  <si>
    <t>Energiesteuererstattung</t>
  </si>
  <si>
    <t>Minderung durch EEG-Umlage</t>
  </si>
  <si>
    <t>Einspeisung ins öffentl. Netz</t>
  </si>
  <si>
    <t>elektrische Leistung</t>
  </si>
  <si>
    <t>thermische Leistung</t>
  </si>
  <si>
    <t>Gasverbrauch [kWh]</t>
  </si>
  <si>
    <t>Vollbenutzungsstunden (Basis: Stromerzeugung) [h]</t>
  </si>
  <si>
    <t>Historie Einsparungen</t>
  </si>
  <si>
    <t>Soll - IST Vergleich Einsparungen im Abrechnungszeitraum</t>
  </si>
  <si>
    <t>KoSu: SUMME ET 1 und 2 (Endenergie)</t>
  </si>
  <si>
    <t>KoSu: Werte gem. anderer Tabellenblätter</t>
  </si>
  <si>
    <t>KoSu: Kontrollsumme</t>
  </si>
  <si>
    <t>Änderungsverfolgung Baseline Wasser/Abwasser</t>
  </si>
  <si>
    <t>Änderungsverfolgung Baseline Strom</t>
  </si>
  <si>
    <t>Änderungsverfolgung Baseline Wärme</t>
  </si>
  <si>
    <t>Eingabefeld</t>
  </si>
  <si>
    <t>errechnetes Feld - ggf. anpassen aufgrund anderer Berechnungsart</t>
  </si>
  <si>
    <t>errechnetes Feld</t>
  </si>
  <si>
    <t>Januar</t>
  </si>
  <si>
    <t>Februar</t>
  </si>
  <si>
    <t>März</t>
  </si>
  <si>
    <t>April</t>
  </si>
  <si>
    <t>Mai</t>
  </si>
  <si>
    <t>Juni</t>
  </si>
  <si>
    <t>Juli</t>
  </si>
  <si>
    <t>August</t>
  </si>
  <si>
    <t>September</t>
  </si>
  <si>
    <t>Oktober</t>
  </si>
  <si>
    <t>November</t>
  </si>
  <si>
    <t>Dezember</t>
  </si>
  <si>
    <t>Darstellung:</t>
  </si>
  <si>
    <t>x-Achse: GTZ</t>
  </si>
  <si>
    <t>allgemeine Geradengleichung:</t>
  </si>
  <si>
    <t>y-Achse: MWh</t>
  </si>
  <si>
    <t>y = ax + b</t>
  </si>
  <si>
    <t>Parameter:</t>
  </si>
  <si>
    <t xml:space="preserve">a = </t>
  </si>
  <si>
    <t xml:space="preserve">b = </t>
  </si>
  <si>
    <t>a</t>
  </si>
  <si>
    <t>Faktor Gradtagszahlenbereinigung:</t>
  </si>
  <si>
    <t>Kessel 1</t>
  </si>
  <si>
    <t>Kessel 2</t>
  </si>
  <si>
    <t>therm. Wirkungsgrad
(bezogen auf Hs)</t>
  </si>
  <si>
    <t>Jahresverbrauch</t>
  </si>
  <si>
    <t>Monatsverbrauch</t>
  </si>
  <si>
    <t>monatliche Gradtags-zahlen</t>
  </si>
  <si>
    <t>Grundlagen für die Witterungsbereinigung</t>
  </si>
  <si>
    <t>Durchführung der Witterungsbereinigung</t>
  </si>
  <si>
    <t>unbereinigter Nutzwärmeverbrauch [kWh]</t>
  </si>
  <si>
    <t>Witterungsunabhängiger Nutzwärmeverbrauch [kWh]</t>
  </si>
  <si>
    <t>Witterungsabhängiger Nutzwärmeverbrauch [kWh]</t>
  </si>
  <si>
    <t>Bereinigter witterungsabhängiger Nutzwärmeverbrauch [kWh]</t>
  </si>
  <si>
    <t>Anteil Nutzwärme BHKW [kWh]</t>
  </si>
  <si>
    <t>erzeugte Nutzwärme Kessel [kWh]</t>
  </si>
  <si>
    <t>Aufteilung Nutzwärme Kessel [kWh]</t>
  </si>
  <si>
    <t>Summe Kessel</t>
  </si>
  <si>
    <t>Summe über alle BHKW</t>
  </si>
  <si>
    <t>Summe über alle Wärmeerzeuger</t>
  </si>
  <si>
    <t>Vereinfachte Berechnung</t>
  </si>
  <si>
    <t>Gesamter bereinigter Nutzwärmeverbrauch</t>
  </si>
  <si>
    <t>X</t>
  </si>
  <si>
    <t>Z=X-Y</t>
  </si>
  <si>
    <t>B=Y+A</t>
  </si>
  <si>
    <t>Detaillierte Berechnung (insbesondere beim Einsatz von Kraft-Wärme-Kopplung anzusetzen)</t>
  </si>
  <si>
    <t>Verbrauch Abrechnungsjahr [kWh Hs] (=Endenergie)</t>
  </si>
  <si>
    <t>Verbrauch Abrechnungsjahr
[kWh Hs] (=Endenergie)</t>
  </si>
  <si>
    <r>
      <t>Unbereinigter 
Nutzwärmeverbrauch [</t>
    </r>
    <r>
      <rPr>
        <b/>
        <sz val="10"/>
        <rFont val="Arial"/>
        <family val="2"/>
      </rPr>
      <t>MWh</t>
    </r>
    <r>
      <rPr>
        <sz val="10"/>
        <rFont val="Arial"/>
        <family val="2"/>
      </rPr>
      <t>]</t>
    </r>
  </si>
  <si>
    <t>Stromart 1:</t>
  </si>
  <si>
    <t>Stromart 2:</t>
  </si>
  <si>
    <t>Ist eine Aufteilung auf die Gebäude nicht vorgesehen, können die entsprechenden Zellen in den Blättern gelöscht und die Formeln ggf. angepasst werden.
Sollten mehrere Gebäude mit eigenen Endenergiezähler abgerechnet werden, so ist im Blatt "Einsparung Wärme" die Nutzenergie in Endenergie umzubenennen - der Nutzungsgrad ist anschließend auf 100% zu setzen</t>
  </si>
  <si>
    <t>z.B. Einsparung 1</t>
  </si>
  <si>
    <t>z.B. Einsparung 2</t>
  </si>
  <si>
    <r>
      <t xml:space="preserve">Daraus resultierende </t>
    </r>
    <r>
      <rPr>
        <b/>
        <sz val="10"/>
        <rFont val="Arial"/>
        <family val="2"/>
      </rPr>
      <t>Endenergie</t>
    </r>
    <r>
      <rPr>
        <sz val="10"/>
        <rFont val="Arial"/>
        <family val="2"/>
      </rPr>
      <t>verbräuche [kWh]:</t>
    </r>
  </si>
  <si>
    <t>Blatt "Witterungsbereinigung":
Es ist von Einzelfall zu Einzelfall zu entscheiden, ob die vereinfachte oder die detaillierte Witterungsbereinigung zum Einsatz kommt. Ziel ist die Anpassung an die Ausschreibung</t>
  </si>
  <si>
    <t>--&gt; wuA [MWh pro Monat]:</t>
  </si>
  <si>
    <t>proz. Anteil witterungsunabhän-giger Verbrauch</t>
  </si>
  <si>
    <t>Gesamt-Jahresverbr.
 Nutzwärme [MWh]</t>
  </si>
  <si>
    <t>Witterungsunabhängiger Nutzwärmeverbrauch
(wuA x 12) [MWh]</t>
  </si>
  <si>
    <t>Y</t>
  </si>
  <si>
    <t>A=Z*a</t>
  </si>
  <si>
    <t>Beginn Abrechnungszeitraum [kWh]</t>
  </si>
  <si>
    <t>Ende Abrechnungszeitraum [kWh]</t>
  </si>
  <si>
    <t>Beginn Abrechnungszeitraum [m3]</t>
  </si>
  <si>
    <t>Ende Abrechnungszeitraum [m3]</t>
  </si>
  <si>
    <t>Beginn Abrechnungszeitraum</t>
  </si>
  <si>
    <t>Ende Abrechnungszeitraum</t>
  </si>
  <si>
    <t>Strom öffentl. Netz [kWh]</t>
  </si>
  <si>
    <r>
      <t xml:space="preserve">Blatt "Referenzpreise": 
Wärme: bitte die jeweiligen Energieträger mit Zuordnung eintragen (z.B. Erdgas (ET1) bei Erdgas als 1. </t>
    </r>
    <r>
      <rPr>
        <u/>
        <sz val="10"/>
        <rFont val="Arial"/>
        <family val="2"/>
      </rPr>
      <t>E</t>
    </r>
    <r>
      <rPr>
        <sz val="10"/>
        <rFont val="Arial"/>
        <family val="2"/>
      </rPr>
      <t>nergie</t>
    </r>
    <r>
      <rPr>
        <u/>
        <sz val="10"/>
        <rFont val="Arial"/>
        <family val="2"/>
      </rPr>
      <t>T</t>
    </r>
    <r>
      <rPr>
        <sz val="10"/>
        <rFont val="Arial"/>
        <family val="2"/>
      </rPr>
      <t>räger); bei Bedarf sind die Zählernummern einzutragen
Strom: bitte die abzurechnende Stromart eintragen (z.B. HT und NT oder Wirk- und Blindarbeit); gibt es nur eine Stromart, so ist die 2. frei zu lassen; bei Bedarf sind die Zählernummern einzutragen</t>
    </r>
  </si>
  <si>
    <t>Faktor Umrechnung Zählerwert auf kWh</t>
  </si>
  <si>
    <t>Beginn Abrechnungszeitraum - Zählerwert</t>
  </si>
  <si>
    <t>Ende Abrechnungszeitraum - Zählerwert</t>
  </si>
  <si>
    <t>m3</t>
  </si>
  <si>
    <t>Differenz Zählerwert</t>
  </si>
  <si>
    <t>Einheit Zählerwert</t>
  </si>
  <si>
    <t>Blätter "Baseline": 
Gibt es eigenständige Gebäude mit eigenen Baselines können die Baselineblätter entweder erweitert werden (für jedes Gebäude z.B. ein eigenes Blatt) oder mittels Nebenrechnungen versehen werden. Danach sind die Verknüpfungen der anderen Tabellenblätter ggf. anzupassen)
etwaige Baselineanpassungen aufgrund geänderter Mess-/Grundpreise, etc. sind bei der Änderungsverfolgung direkt in die Kosten mit zu integrieren. Mittels Kommentare ist die Höhe der Anpassung darzustellen</t>
  </si>
  <si>
    <t>Anteil witterungsunabhängig:</t>
  </si>
  <si>
    <t>Wert aus Vertrag übernehmen</t>
  </si>
  <si>
    <t>Über- / Unter-schreitung  Ein-spargarantie
[€]</t>
  </si>
  <si>
    <t>Baselinekosten Mess-/Grundpreis, etc [€/a]</t>
  </si>
  <si>
    <t>Referenzwerte</t>
  </si>
  <si>
    <t>GTZ langjähriges Mittel</t>
  </si>
  <si>
    <t>ET: Energieträger</t>
  </si>
  <si>
    <t>Baselinekosten
Sonstiges
[€]</t>
  </si>
  <si>
    <t>GTZ
[Kd]</t>
  </si>
  <si>
    <t>Historie</t>
  </si>
  <si>
    <t>Aktuelle Energiekosten</t>
  </si>
  <si>
    <t>Arbeit - akt. Preis
€/kWh</t>
  </si>
  <si>
    <t>Leistung - akt. Preis
€/kWa</t>
  </si>
  <si>
    <t>Vergütung ins öffentl. Netz eingespeister Strom [€/kWh]</t>
  </si>
  <si>
    <t>Akt. Preis
[€/m3]</t>
  </si>
  <si>
    <t>Nachrichtl. KWK-Zuschlag für Eigenversorgung [€]</t>
  </si>
  <si>
    <t>Nachrichtl. KWK-Zuschlag für Einspeisung ins öffentl. Netz [€]</t>
  </si>
  <si>
    <t>Nachrichtl. KWK-Zuschlag f. Eigenversorgung [€]</t>
  </si>
  <si>
    <t>Nachrichtl. KWK-Zuschlag f. Einspeisg öffentl. Netz [€]</t>
  </si>
  <si>
    <t>Anteil Eigenversor-gung</t>
  </si>
  <si>
    <t>KWK-Zuschlag Arbeit &gt;50 kW el. und &lt;= 100 kW el.</t>
  </si>
  <si>
    <t>KWK-Zuschlag Arbeit &gt;100 kW el. und &lt;= 250 kW el.</t>
  </si>
  <si>
    <t>Anteil Einspeisung ins öffentl. Netz</t>
  </si>
  <si>
    <t>Zeilen der Gebäude ausgeblendet, da i.d.R. ohne Belang</t>
  </si>
  <si>
    <t>z.B. HT</t>
  </si>
  <si>
    <t>z.B. NT</t>
  </si>
  <si>
    <t>z.B. Erdgas</t>
  </si>
  <si>
    <t>z.B. Fernwärme</t>
  </si>
  <si>
    <t>Musterliegenschaft</t>
  </si>
  <si>
    <t>Netto-Preise</t>
  </si>
  <si>
    <t>€/m3</t>
  </si>
  <si>
    <t>€/kWh</t>
  </si>
  <si>
    <t>Arbeit</t>
  </si>
  <si>
    <t>€/kWa</t>
  </si>
  <si>
    <t>Baselinewert
[kWa]</t>
  </si>
  <si>
    <t>Baselinewert
Leistung 
[kWa]</t>
  </si>
  <si>
    <t>Leistung Abrechnungsjahr
[kWa]</t>
  </si>
  <si>
    <t>korrigierte Baseline-Leistung
[kWa]</t>
  </si>
  <si>
    <t>Einsparung
[kWa]</t>
  </si>
  <si>
    <r>
      <t xml:space="preserve">korrigierte Baseline-
</t>
    </r>
    <r>
      <rPr>
        <b/>
        <sz val="14"/>
        <rFont val="Arial"/>
        <family val="2"/>
      </rPr>
      <t>Leistung</t>
    </r>
    <r>
      <rPr>
        <b/>
        <sz val="10"/>
        <rFont val="Arial"/>
        <family val="2"/>
      </rPr>
      <t xml:space="preserve">
[kWa]</t>
    </r>
  </si>
  <si>
    <t>SUMME ET</t>
  </si>
  <si>
    <t>Wärme (Zählerstände Verbrauch)</t>
  </si>
  <si>
    <t>Strom (Zählerstände Verbrauch)</t>
  </si>
  <si>
    <t>Wasser/Abwasser (Zählerstände Verbrauch)</t>
  </si>
  <si>
    <t>Wärme (Verbrauchswerte)</t>
  </si>
  <si>
    <t>Strom (Verbrauchswerte)</t>
  </si>
  <si>
    <t>Wasser/Abwasser (Verbrauchswerte)</t>
  </si>
  <si>
    <t>Referenzpreise (netto)</t>
  </si>
  <si>
    <t>Mittel der letzten 10 Jahre</t>
  </si>
  <si>
    <t>Summe [€, netto]</t>
  </si>
  <si>
    <t>IST
[€, netto]</t>
  </si>
  <si>
    <t>SOLL
[€, netto]</t>
  </si>
  <si>
    <t>Über-/ Unterschrei-tung der Garantie [€, netto]</t>
  </si>
  <si>
    <t>Vergütung Contractor [€, netto]</t>
  </si>
  <si>
    <t>fixer Anteil Auftraggeber gem. Vertrag [€, netto]</t>
  </si>
  <si>
    <t>Gesamt-Anteil Auftraggeber 
(fixer Anteil + Anteil Übereinsparung) [€, netto]</t>
  </si>
  <si>
    <t>Bilanzierung</t>
  </si>
  <si>
    <t>Zeitraum</t>
  </si>
  <si>
    <t>Bilanz f. 3a
[€]</t>
  </si>
  <si>
    <t>1. - 3. Jahr</t>
  </si>
  <si>
    <t>4. - 6. Jahr</t>
  </si>
  <si>
    <t>7. - 9. Jahr</t>
  </si>
  <si>
    <t>10. - 12. Jahr</t>
  </si>
  <si>
    <t>Ausgleichs-zahlung [€]</t>
  </si>
  <si>
    <t>Bedingungen erfüllt?</t>
  </si>
  <si>
    <t>KWK-Anlage 1</t>
  </si>
  <si>
    <t>KWK-Anlage 2</t>
  </si>
  <si>
    <t>Nachrichtl.Einsparung Stromkosten durch KWK-Anlage [€]</t>
  </si>
  <si>
    <t>Nachrichtl.Einsparung Wärmekosten durch KWK-Anlage [€]</t>
  </si>
  <si>
    <t>Nachrichtl.Einsparung Stromkosten durch KWK-Anl [€]</t>
  </si>
  <si>
    <t>Nachrichtl.Einsparung Wärmekosten durch KWK-Anl [€]</t>
  </si>
  <si>
    <t>KWK-Anlagen (Daten)</t>
  </si>
  <si>
    <t>Daten KWK-Anl. 1</t>
  </si>
  <si>
    <t>Daten KWK-Anl. 2</t>
  </si>
  <si>
    <t>KWK-Anlagen (Zählerstände)</t>
  </si>
  <si>
    <t>KWK-Anlagen</t>
  </si>
  <si>
    <t>Energiesteuererstattung für durch KWK-Anlagen verbrauchtem Energieträger</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</si>
</sst>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4" formatCode="_-* #,##0.00\ &quot;€&quot;_-;\-* #,##0.00\ &quot;€&quot;_-;_-* &quot;-&quot;??\ &quot;€&quot;_-;_-@_-"/>
    <numFmt numFmtId="43" formatCode="_-* #,##0.00\ _€_-;\-* #,##0.00\ _€_-;_-* &quot;-&quot;??\ _€_-;_-@_-"/>
    <numFmt numFmtId="164" formatCode="_-* #,##0.00\ _D_M_-;\-* #,##0.00\ _D_M_-;_-* &quot;-&quot;??\ _D_M_-;_-@_-"/>
    <numFmt numFmtId="165" formatCode="#,##0.00000"/>
    <numFmt numFmtId="166" formatCode="_-* #,##0.00\ [$€]_-;\-* #,##0.00\ [$€]_-;_-* &quot;-&quot;??\ [$€]_-;_-@_-"/>
    <numFmt numFmtId="167" formatCode="0.0000"/>
    <numFmt numFmtId="168" formatCode="0.00000"/>
    <numFmt numFmtId="169" formatCode="#,##0.00_ ;[Red]\-#,##0.00\ "/>
    <numFmt numFmtId="170" formatCode="#,##0.0000"/>
    <numFmt numFmtId="171" formatCode="#,##0.000"/>
    <numFmt numFmtId="172" formatCode="0.000000"/>
    <numFmt numFmtId="173" formatCode="#,##0.00_ ;\-#,##0.00\ "/>
    <numFmt numFmtId="174" formatCode="0.000%"/>
  </numFmts>
  <fonts count="44" x14ac:knownFonts="1">
    <font>
      <sz val="10"/>
      <name val="Arial"/>
    </font>
    <font>
      <sz val="10"/>
      <name val="Arial"/>
      <family val="2"/>
    </font>
    <font>
      <b/>
      <sz val="12"/>
      <name val="Arial"/>
      <family val="2"/>
    </font>
    <font>
      <sz val="8"/>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Century Gothic"/>
      <family val="2"/>
    </font>
    <font>
      <sz val="11"/>
      <color indexed="62"/>
      <name val="Calibri"/>
      <family val="2"/>
    </font>
    <font>
      <b/>
      <sz val="11"/>
      <color indexed="8"/>
      <name val="Calibri"/>
      <family val="2"/>
    </font>
    <font>
      <i/>
      <sz val="11"/>
      <color indexed="23"/>
      <name val="Calibri"/>
      <family val="2"/>
    </font>
    <font>
      <sz val="10"/>
      <name val="Century Gothic"/>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14"/>
      <name val="Arial"/>
      <family val="2"/>
    </font>
    <font>
      <i/>
      <sz val="10"/>
      <name val="Arial"/>
      <family val="2"/>
    </font>
    <font>
      <sz val="12"/>
      <name val="Arial"/>
      <family val="2"/>
    </font>
    <font>
      <sz val="10"/>
      <name val="Arial"/>
      <family val="2"/>
    </font>
    <font>
      <sz val="14"/>
      <name val="Arial"/>
      <family val="2"/>
    </font>
    <font>
      <b/>
      <sz val="16"/>
      <name val="Arial"/>
      <family val="2"/>
    </font>
    <font>
      <sz val="16"/>
      <name val="Arial"/>
      <family val="2"/>
    </font>
    <font>
      <sz val="9"/>
      <color indexed="81"/>
      <name val="Tahoma"/>
      <family val="2"/>
    </font>
    <font>
      <sz val="9"/>
      <name val="Arial"/>
      <family val="2"/>
    </font>
    <font>
      <b/>
      <sz val="9"/>
      <name val="Arial"/>
      <family val="2"/>
    </font>
    <font>
      <b/>
      <sz val="9"/>
      <color indexed="40"/>
      <name val="Arial"/>
      <family val="2"/>
    </font>
    <font>
      <b/>
      <sz val="9"/>
      <color indexed="55"/>
      <name val="Arial"/>
      <family val="2"/>
    </font>
    <font>
      <b/>
      <sz val="10"/>
      <color indexed="40"/>
      <name val="Arial"/>
      <family val="2"/>
    </font>
    <font>
      <sz val="10"/>
      <color rgb="FFFF0000"/>
      <name val="Arial"/>
      <family val="2"/>
    </font>
    <font>
      <b/>
      <sz val="14"/>
      <color rgb="FFFF0000"/>
      <name val="Arial"/>
      <family val="2"/>
    </font>
    <font>
      <sz val="11"/>
      <name val="Arial"/>
      <family val="2"/>
    </font>
    <font>
      <b/>
      <sz val="11"/>
      <name val="Arial"/>
      <family val="2"/>
    </font>
    <font>
      <u/>
      <sz val="10"/>
      <name val="Arial"/>
      <family val="2"/>
    </font>
    <font>
      <sz val="10"/>
      <name val="Arial"/>
      <family val="2"/>
    </font>
    <font>
      <i/>
      <sz val="9"/>
      <name val="Arial"/>
      <family val="2"/>
    </font>
  </fonts>
  <fills count="4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22"/>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53"/>
        <bgColor indexed="64"/>
      </patternFill>
    </fill>
    <fill>
      <patternFill patternType="solid">
        <fgColor indexed="44"/>
        <bgColor indexed="64"/>
      </patternFill>
    </fill>
    <fill>
      <patternFill patternType="solid">
        <fgColor indexed="9"/>
        <bgColor indexed="64"/>
      </patternFill>
    </fill>
    <fill>
      <patternFill patternType="solid">
        <fgColor rgb="FFFF6600"/>
        <bgColor indexed="64"/>
      </patternFill>
    </fill>
    <fill>
      <patternFill patternType="solid">
        <fgColor rgb="FF808000"/>
        <bgColor indexed="64"/>
      </patternFill>
    </fill>
    <fill>
      <patternFill patternType="solid">
        <fgColor theme="0"/>
        <bgColor indexed="64"/>
      </patternFill>
    </fill>
    <fill>
      <patternFill patternType="solid">
        <fgColor rgb="FF00B050"/>
        <bgColor indexed="64"/>
      </patternFill>
    </fill>
    <fill>
      <patternFill patternType="solid">
        <fgColor theme="0" tint="-0.24994659260841701"/>
        <bgColor indexed="64"/>
      </patternFill>
    </fill>
    <fill>
      <patternFill patternType="lightUp"/>
    </fill>
    <fill>
      <patternFill patternType="lightUp">
        <bgColor theme="0" tint="-0.14996795556505021"/>
      </patternFill>
    </fill>
    <fill>
      <patternFill patternType="solid">
        <fgColor theme="0" tint="-0.14996795556505021"/>
        <bgColor indexed="64"/>
      </patternFill>
    </fill>
    <fill>
      <patternFill patternType="solid">
        <fgColor rgb="FFFFC000"/>
        <bgColor indexed="64"/>
      </patternFill>
    </fill>
    <fill>
      <patternFill patternType="lightUp">
        <bgColor theme="0"/>
      </patternFill>
    </fill>
    <fill>
      <patternFill patternType="solid">
        <fgColor theme="9" tint="0.59999389629810485"/>
        <bgColor indexed="64"/>
      </patternFill>
    </fill>
    <fill>
      <patternFill patternType="solid">
        <fgColor rgb="FF92D050"/>
        <bgColor indexed="64"/>
      </patternFill>
    </fill>
    <fill>
      <patternFill patternType="solid">
        <fgColor theme="6" tint="0.59999389629810485"/>
        <bgColor indexed="64"/>
      </patternFill>
    </fill>
    <fill>
      <patternFill patternType="darkUp">
        <bgColor theme="0" tint="-0.14996795556505021"/>
      </patternFill>
    </fill>
    <fill>
      <patternFill patternType="solid">
        <fgColor rgb="FF00B0F0"/>
        <bgColor indexed="64"/>
      </patternFill>
    </fill>
  </fills>
  <borders count="98">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thin">
        <color indexed="64"/>
      </top>
      <bottom/>
      <diagonal/>
    </border>
    <border>
      <left/>
      <right style="thin">
        <color indexed="64"/>
      </right>
      <top/>
      <bottom/>
      <diagonal/>
    </border>
    <border>
      <left/>
      <right/>
      <top style="medium">
        <color indexed="64"/>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thin">
        <color indexed="64"/>
      </left>
      <right/>
      <top style="thin">
        <color indexed="64"/>
      </top>
      <bottom style="medium">
        <color indexed="64"/>
      </bottom>
      <diagonal/>
    </border>
    <border>
      <left style="thin">
        <color indexed="64"/>
      </left>
      <right/>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style="dotted">
        <color indexed="64"/>
      </top>
      <bottom style="dotted">
        <color indexed="64"/>
      </bottom>
      <diagonal/>
    </border>
    <border>
      <left style="dotted">
        <color indexed="64"/>
      </left>
      <right style="dotted">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dotted">
        <color indexed="64"/>
      </left>
      <right style="dotted">
        <color indexed="64"/>
      </right>
      <top/>
      <bottom/>
      <diagonal/>
    </border>
    <border>
      <left style="dotted">
        <color indexed="64"/>
      </left>
      <right style="dotted">
        <color indexed="64"/>
      </right>
      <top/>
      <bottom style="thin">
        <color indexed="64"/>
      </bottom>
      <diagonal/>
    </border>
    <border>
      <left/>
      <right style="dotted">
        <color indexed="64"/>
      </right>
      <top style="thin">
        <color indexed="64"/>
      </top>
      <bottom/>
      <diagonal/>
    </border>
    <border>
      <left/>
      <right style="dotted">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dotted">
        <color auto="1"/>
      </bottom>
      <diagonal/>
    </border>
    <border>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right/>
      <top/>
      <bottom style="dashed">
        <color auto="1"/>
      </bottom>
      <diagonal/>
    </border>
  </borders>
  <cellStyleXfs count="54">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20" borderId="1" applyNumberFormat="0" applyAlignment="0" applyProtection="0"/>
    <xf numFmtId="0" fontId="7" fillId="20" borderId="2" applyNumberFormat="0" applyAlignment="0" applyProtection="0"/>
    <xf numFmtId="164" fontId="8" fillId="0" borderId="0" applyFont="0" applyFill="0" applyBorder="0" applyAlignment="0" applyProtection="0"/>
    <xf numFmtId="0" fontId="9" fillId="7" borderId="2" applyNumberFormat="0" applyAlignment="0" applyProtection="0"/>
    <xf numFmtId="0" fontId="10" fillId="0" borderId="3" applyNumberFormat="0" applyFill="0" applyAlignment="0" applyProtection="0"/>
    <xf numFmtId="0" fontId="11" fillId="0" borderId="0" applyNumberFormat="0" applyFill="0" applyBorder="0" applyAlignment="0" applyProtection="0"/>
    <xf numFmtId="166" fontId="12" fillId="0" borderId="0" applyFont="0" applyFill="0" applyBorder="0" applyAlignment="0" applyProtection="0"/>
    <xf numFmtId="0" fontId="13" fillId="4" borderId="0" applyNumberFormat="0" applyBorder="0" applyAlignment="0" applyProtection="0"/>
    <xf numFmtId="0" fontId="14" fillId="21" borderId="0" applyNumberFormat="0" applyBorder="0" applyAlignment="0" applyProtection="0"/>
    <xf numFmtId="0" fontId="8" fillId="22" borderId="4" applyNumberFormat="0" applyFont="0" applyAlignment="0" applyProtection="0"/>
    <xf numFmtId="9" fontId="1" fillId="0" borderId="0" applyFont="0" applyFill="0" applyBorder="0" applyAlignment="0" applyProtection="0"/>
    <xf numFmtId="0" fontId="15" fillId="3" borderId="0" applyNumberFormat="0" applyBorder="0" applyAlignment="0" applyProtection="0"/>
    <xf numFmtId="0" fontId="12" fillId="0" borderId="0"/>
    <xf numFmtId="0" fontId="16" fillId="0" borderId="0" applyNumberFormat="0" applyFill="0" applyBorder="0" applyAlignment="0" applyProtection="0"/>
    <xf numFmtId="0" fontId="17" fillId="0" borderId="5" applyNumberFormat="0" applyFill="0" applyAlignment="0" applyProtection="0"/>
    <xf numFmtId="0" fontId="18" fillId="0" borderId="6" applyNumberFormat="0" applyFill="0" applyAlignment="0" applyProtection="0"/>
    <xf numFmtId="0" fontId="19" fillId="0" borderId="7" applyNumberFormat="0" applyFill="0" applyAlignment="0" applyProtection="0"/>
    <xf numFmtId="0" fontId="19" fillId="0" borderId="0" applyNumberFormat="0" applyFill="0" applyBorder="0" applyAlignment="0" applyProtection="0"/>
    <xf numFmtId="0" fontId="20" fillId="0" borderId="8" applyNumberFormat="0" applyFill="0" applyAlignment="0" applyProtection="0"/>
    <xf numFmtId="0" fontId="21" fillId="0" borderId="0" applyNumberFormat="0" applyFill="0" applyBorder="0" applyAlignment="0" applyProtection="0"/>
    <xf numFmtId="0" fontId="22" fillId="23" borderId="9" applyNumberFormat="0" applyAlignment="0" applyProtection="0"/>
    <xf numFmtId="43" fontId="27" fillId="0" borderId="0" applyFont="0" applyFill="0" applyBorder="0" applyAlignment="0" applyProtection="0"/>
    <xf numFmtId="0" fontId="1" fillId="0" borderId="0"/>
    <xf numFmtId="166" fontId="8" fillId="0" borderId="0" applyFont="0" applyFill="0" applyBorder="0" applyAlignment="0" applyProtection="0"/>
    <xf numFmtId="0" fontId="8"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44" fontId="42" fillId="0" borderId="0" applyFont="0" applyFill="0" applyBorder="0" applyAlignment="0" applyProtection="0"/>
  </cellStyleXfs>
  <cellXfs count="993">
    <xf numFmtId="0" fontId="0" fillId="0" borderId="0" xfId="0"/>
    <xf numFmtId="1" fontId="23" fillId="0" borderId="0" xfId="37" applyNumberFormat="1" applyFont="1" applyFill="1" applyBorder="1" applyAlignment="1">
      <alignment horizontal="left" vertical="center" wrapText="1"/>
    </xf>
    <xf numFmtId="1" fontId="23" fillId="0" borderId="42" xfId="37" applyNumberFormat="1" applyFont="1" applyFill="1" applyBorder="1" applyAlignment="1">
      <alignment horizontal="left" vertical="center" wrapText="1"/>
    </xf>
    <xf numFmtId="1" fontId="23" fillId="0" borderId="15" xfId="37" applyNumberFormat="1" applyFont="1" applyFill="1" applyBorder="1" applyAlignment="1">
      <alignment horizontal="left" vertical="center" wrapText="1"/>
    </xf>
    <xf numFmtId="0" fontId="23" fillId="0" borderId="0" xfId="0" applyFont="1" applyFill="1"/>
    <xf numFmtId="4" fontId="23" fillId="0" borderId="41" xfId="37" applyNumberFormat="1" applyFont="1" applyFill="1" applyBorder="1" applyAlignment="1">
      <alignment horizontal="left" vertical="center" wrapText="1"/>
    </xf>
    <xf numFmtId="4" fontId="23" fillId="0" borderId="15" xfId="37" applyNumberFormat="1" applyFont="1" applyFill="1" applyBorder="1" applyAlignment="1">
      <alignment horizontal="left" vertical="center" wrapText="1"/>
    </xf>
    <xf numFmtId="4" fontId="23" fillId="0" borderId="16" xfId="37" applyNumberFormat="1" applyFont="1" applyFill="1" applyBorder="1" applyAlignment="1">
      <alignment horizontal="left" vertical="center" wrapText="1"/>
    </xf>
    <xf numFmtId="4" fontId="23" fillId="0" borderId="0" xfId="27" applyNumberFormat="1" applyFont="1" applyFill="1" applyBorder="1" applyAlignment="1">
      <alignment horizontal="left" vertical="center" wrapText="1"/>
    </xf>
    <xf numFmtId="4" fontId="1" fillId="0" borderId="0" xfId="37" applyNumberFormat="1" applyFont="1" applyFill="1" applyBorder="1" applyAlignment="1">
      <alignment horizontal="left" vertical="center"/>
    </xf>
    <xf numFmtId="0" fontId="23" fillId="0" borderId="47" xfId="37" applyFont="1" applyFill="1" applyBorder="1" applyAlignment="1">
      <alignment horizontal="center" vertical="center" wrapText="1"/>
    </xf>
    <xf numFmtId="0" fontId="23" fillId="0" borderId="33" xfId="37" applyFont="1" applyFill="1" applyBorder="1" applyAlignment="1">
      <alignment horizontal="center" vertical="center" wrapText="1"/>
    </xf>
    <xf numFmtId="0" fontId="23" fillId="0" borderId="26" xfId="37" applyFont="1" applyFill="1" applyBorder="1" applyAlignment="1">
      <alignment horizontal="center" vertical="center" wrapText="1"/>
    </xf>
    <xf numFmtId="0" fontId="23" fillId="0" borderId="32" xfId="37" applyFont="1" applyFill="1" applyBorder="1" applyAlignment="1">
      <alignment horizontal="center" vertical="center" wrapText="1"/>
    </xf>
    <xf numFmtId="0" fontId="23" fillId="0" borderId="36" xfId="37" applyFont="1" applyFill="1" applyBorder="1" applyAlignment="1">
      <alignment horizontal="center" vertical="center" wrapText="1"/>
    </xf>
    <xf numFmtId="4" fontId="23" fillId="0" borderId="20" xfId="37" applyNumberFormat="1" applyFont="1" applyFill="1" applyBorder="1" applyAlignment="1">
      <alignment horizontal="left" vertical="center" wrapText="1"/>
    </xf>
    <xf numFmtId="4" fontId="29" fillId="0" borderId="41" xfId="37" applyNumberFormat="1" applyFont="1" applyFill="1" applyBorder="1" applyAlignment="1">
      <alignment horizontal="left" vertical="center"/>
    </xf>
    <xf numFmtId="1" fontId="23" fillId="0" borderId="14" xfId="37" applyNumberFormat="1" applyFont="1" applyFill="1" applyBorder="1" applyAlignment="1">
      <alignment horizontal="left" vertical="center"/>
    </xf>
    <xf numFmtId="167" fontId="32" fillId="0" borderId="0" xfId="0" applyNumberFormat="1" applyFont="1" applyFill="1" applyBorder="1" applyProtection="1"/>
    <xf numFmtId="0" fontId="32" fillId="0" borderId="0" xfId="0" applyFont="1" applyFill="1" applyBorder="1" applyAlignment="1" applyProtection="1">
      <alignment horizontal="left" vertical="center" wrapText="1"/>
    </xf>
    <xf numFmtId="0" fontId="33" fillId="0" borderId="0" xfId="0" applyFont="1" applyFill="1" applyBorder="1" applyAlignment="1" applyProtection="1"/>
    <xf numFmtId="0" fontId="32" fillId="0" borderId="0" xfId="0" applyFont="1" applyFill="1" applyBorder="1" applyAlignment="1" applyProtection="1"/>
    <xf numFmtId="0" fontId="32" fillId="0" borderId="0" xfId="0" applyFont="1" applyFill="1" applyBorder="1" applyAlignment="1" applyProtection="1">
      <alignment horizontal="left" vertical="center"/>
    </xf>
    <xf numFmtId="2" fontId="32" fillId="0" borderId="0" xfId="0" applyNumberFormat="1" applyFont="1" applyFill="1" applyBorder="1" applyAlignment="1" applyProtection="1">
      <alignment horizontal="right"/>
      <protection locked="0"/>
    </xf>
    <xf numFmtId="4" fontId="1" fillId="27" borderId="26" xfId="27" applyNumberFormat="1" applyFont="1" applyFill="1" applyBorder="1" applyAlignment="1">
      <alignment horizontal="right" vertical="center" wrapText="1"/>
    </xf>
    <xf numFmtId="0" fontId="1" fillId="0" borderId="0" xfId="0" applyFont="1"/>
    <xf numFmtId="4" fontId="1" fillId="25" borderId="12" xfId="0" applyNumberFormat="1" applyFont="1" applyFill="1" applyBorder="1"/>
    <xf numFmtId="4" fontId="1" fillId="0" borderId="0" xfId="0" applyNumberFormat="1" applyFont="1"/>
    <xf numFmtId="0" fontId="1" fillId="0" borderId="0" xfId="0" applyFont="1" applyFill="1" applyBorder="1" applyAlignment="1">
      <alignment wrapText="1"/>
    </xf>
    <xf numFmtId="0" fontId="23" fillId="31" borderId="26" xfId="37" applyFont="1" applyFill="1" applyBorder="1" applyAlignment="1">
      <alignment horizontal="center" vertical="center" wrapText="1"/>
    </xf>
    <xf numFmtId="0" fontId="23" fillId="31" borderId="32" xfId="37" applyFont="1" applyFill="1" applyBorder="1" applyAlignment="1">
      <alignment horizontal="center" vertical="center" wrapText="1"/>
    </xf>
    <xf numFmtId="0" fontId="32" fillId="32" borderId="67" xfId="0" applyFont="1" applyFill="1" applyBorder="1" applyAlignment="1" applyProtection="1">
      <alignment horizontal="left" vertical="center" wrapText="1"/>
      <protection locked="0"/>
    </xf>
    <xf numFmtId="0" fontId="32" fillId="32" borderId="71" xfId="0" applyFont="1" applyFill="1" applyBorder="1" applyAlignment="1" applyProtection="1">
      <alignment horizontal="left" vertical="center" wrapText="1"/>
      <protection locked="0"/>
    </xf>
    <xf numFmtId="0" fontId="32" fillId="32" borderId="66" xfId="0" applyFont="1" applyFill="1" applyBorder="1" applyAlignment="1" applyProtection="1">
      <alignment horizontal="left" vertical="center" wrapText="1"/>
      <protection locked="0"/>
    </xf>
    <xf numFmtId="0" fontId="23" fillId="32" borderId="26" xfId="37" applyFont="1" applyFill="1" applyBorder="1" applyAlignment="1">
      <alignment horizontal="center" vertical="center" wrapText="1"/>
    </xf>
    <xf numFmtId="0" fontId="23" fillId="32" borderId="32" xfId="37" applyFont="1" applyFill="1" applyBorder="1" applyAlignment="1">
      <alignment horizontal="center" vertical="center" wrapText="1"/>
    </xf>
    <xf numFmtId="0" fontId="1" fillId="31" borderId="41" xfId="37" applyFont="1" applyFill="1" applyBorder="1" applyAlignment="1">
      <alignment horizontal="center" vertical="center" wrapText="1"/>
    </xf>
    <xf numFmtId="0" fontId="1" fillId="31" borderId="16" xfId="37" applyFont="1" applyFill="1" applyBorder="1" applyAlignment="1">
      <alignment horizontal="center" vertical="center" wrapText="1"/>
    </xf>
    <xf numFmtId="0" fontId="1" fillId="32" borderId="41" xfId="37" applyFont="1" applyFill="1" applyBorder="1" applyAlignment="1">
      <alignment horizontal="center" vertical="center" wrapText="1"/>
    </xf>
    <xf numFmtId="0" fontId="1" fillId="32" borderId="16" xfId="37" applyFont="1" applyFill="1" applyBorder="1" applyAlignment="1">
      <alignment horizontal="center" vertical="center" wrapText="1"/>
    </xf>
    <xf numFmtId="4" fontId="32" fillId="29" borderId="41" xfId="0" applyNumberFormat="1" applyFont="1" applyFill="1" applyBorder="1" applyAlignment="1" applyProtection="1">
      <alignment horizontal="center" vertical="center" wrapText="1"/>
      <protection locked="0"/>
    </xf>
    <xf numFmtId="4" fontId="32" fillId="29" borderId="16" xfId="0" applyNumberFormat="1" applyFont="1" applyFill="1" applyBorder="1" applyAlignment="1" applyProtection="1">
      <alignment horizontal="center" vertical="center" wrapText="1"/>
      <protection locked="0"/>
    </xf>
    <xf numFmtId="0" fontId="1" fillId="0" borderId="17" xfId="0" applyFont="1" applyBorder="1" applyAlignment="1">
      <alignment wrapText="1"/>
    </xf>
    <xf numFmtId="0" fontId="1" fillId="0" borderId="41" xfId="0" applyFont="1" applyBorder="1" applyAlignment="1">
      <alignment wrapText="1"/>
    </xf>
    <xf numFmtId="0" fontId="1" fillId="0" borderId="33" xfId="0" applyFont="1" applyBorder="1" applyAlignment="1">
      <alignment wrapText="1"/>
    </xf>
    <xf numFmtId="0" fontId="23" fillId="0" borderId="67" xfId="0" applyFont="1" applyBorder="1" applyAlignment="1">
      <alignment wrapText="1"/>
    </xf>
    <xf numFmtId="4" fontId="23" fillId="27" borderId="66" xfId="0" applyNumberFormat="1" applyFont="1" applyFill="1" applyBorder="1"/>
    <xf numFmtId="4" fontId="23" fillId="0" borderId="0" xfId="37" applyNumberFormat="1" applyFont="1" applyFill="1" applyBorder="1" applyAlignment="1">
      <alignment horizontal="left" vertical="center" wrapText="1"/>
    </xf>
    <xf numFmtId="0" fontId="23" fillId="33" borderId="0" xfId="0" applyFont="1" applyFill="1"/>
    <xf numFmtId="0" fontId="2" fillId="33" borderId="0" xfId="0" applyFont="1" applyFill="1"/>
    <xf numFmtId="0" fontId="34" fillId="33" borderId="0" xfId="0" applyFont="1" applyFill="1" applyAlignment="1" applyProtection="1">
      <alignment vertical="top"/>
    </xf>
    <xf numFmtId="49" fontId="36" fillId="33" borderId="0" xfId="0" applyNumberFormat="1" applyFont="1" applyFill="1" applyAlignment="1" applyProtection="1">
      <alignment horizontal="left" vertical="center"/>
    </xf>
    <xf numFmtId="0" fontId="24" fillId="33" borderId="0" xfId="0" applyFont="1" applyFill="1"/>
    <xf numFmtId="0" fontId="23" fillId="33" borderId="0" xfId="37" applyFont="1" applyFill="1" applyBorder="1" applyAlignment="1">
      <alignment horizontal="center" vertical="center" wrapText="1"/>
    </xf>
    <xf numFmtId="4" fontId="1" fillId="33" borderId="0" xfId="0" applyNumberFormat="1" applyFont="1" applyFill="1"/>
    <xf numFmtId="4" fontId="23" fillId="33" borderId="0" xfId="37" applyNumberFormat="1" applyFont="1" applyFill="1" applyBorder="1" applyAlignment="1">
      <alignment horizontal="center" vertical="center" wrapText="1"/>
    </xf>
    <xf numFmtId="4" fontId="23" fillId="33" borderId="0" xfId="37" applyNumberFormat="1" applyFont="1" applyFill="1" applyBorder="1" applyAlignment="1">
      <alignment horizontal="left" vertical="center" wrapText="1"/>
    </xf>
    <xf numFmtId="4" fontId="1" fillId="33" borderId="0" xfId="37" applyNumberFormat="1" applyFont="1" applyFill="1" applyBorder="1" applyAlignment="1">
      <alignment horizontal="left" vertical="center"/>
    </xf>
    <xf numFmtId="4" fontId="1" fillId="33" borderId="0" xfId="0" applyNumberFormat="1" applyFont="1" applyFill="1" applyBorder="1" applyAlignment="1">
      <alignment horizontal="left" vertical="center" textRotation="90" wrapText="1"/>
    </xf>
    <xf numFmtId="4" fontId="1" fillId="33" borderId="0" xfId="37" applyNumberFormat="1" applyFont="1" applyFill="1" applyBorder="1" applyAlignment="1">
      <alignment horizontal="left" vertical="center" textRotation="90"/>
    </xf>
    <xf numFmtId="1" fontId="24" fillId="33" borderId="0" xfId="37" applyNumberFormat="1" applyFont="1" applyFill="1" applyBorder="1" applyAlignment="1">
      <alignment horizontal="left" vertical="center"/>
    </xf>
    <xf numFmtId="1" fontId="23" fillId="33" borderId="0" xfId="37" applyNumberFormat="1" applyFont="1" applyFill="1" applyBorder="1" applyAlignment="1">
      <alignment horizontal="left" vertical="center" wrapText="1"/>
    </xf>
    <xf numFmtId="0" fontId="23" fillId="33" borderId="29" xfId="37" applyFont="1" applyFill="1" applyBorder="1" applyAlignment="1">
      <alignment horizontal="left" vertical="center" wrapText="1"/>
    </xf>
    <xf numFmtId="0" fontId="1" fillId="33" borderId="0" xfId="0" applyFont="1" applyFill="1"/>
    <xf numFmtId="0" fontId="26" fillId="33" borderId="45" xfId="0" applyFont="1" applyFill="1" applyBorder="1"/>
    <xf numFmtId="0" fontId="1" fillId="33" borderId="29" xfId="0" applyFont="1" applyFill="1" applyBorder="1"/>
    <xf numFmtId="0" fontId="26" fillId="33" borderId="29" xfId="0" applyFont="1" applyFill="1" applyBorder="1"/>
    <xf numFmtId="0" fontId="1" fillId="33" borderId="45" xfId="0" applyFont="1" applyFill="1" applyBorder="1"/>
    <xf numFmtId="0" fontId="28" fillId="33" borderId="0" xfId="0" applyFont="1" applyFill="1"/>
    <xf numFmtId="167" fontId="33" fillId="33" borderId="0" xfId="0" applyNumberFormat="1" applyFont="1" applyFill="1" applyBorder="1" applyAlignment="1" applyProtection="1">
      <alignment horizontal="right" vertical="center" wrapText="1"/>
      <protection locked="0"/>
    </xf>
    <xf numFmtId="4" fontId="33" fillId="33" borderId="0" xfId="0" applyNumberFormat="1" applyFont="1" applyFill="1" applyBorder="1" applyAlignment="1" applyProtection="1">
      <alignment horizontal="right" vertical="center" wrapText="1"/>
      <protection locked="0"/>
    </xf>
    <xf numFmtId="167" fontId="32" fillId="33" borderId="0" xfId="0" applyNumberFormat="1" applyFont="1" applyFill="1" applyBorder="1" applyAlignment="1" applyProtection="1">
      <alignment horizontal="right" wrapText="1"/>
      <protection locked="0"/>
    </xf>
    <xf numFmtId="167" fontId="32" fillId="33" borderId="0" xfId="0" applyNumberFormat="1" applyFont="1" applyFill="1" applyBorder="1" applyAlignment="1" applyProtection="1">
      <alignment horizontal="right"/>
      <protection locked="0"/>
    </xf>
    <xf numFmtId="4" fontId="32" fillId="33" borderId="0" xfId="0" quotePrefix="1" applyNumberFormat="1" applyFont="1" applyFill="1" applyBorder="1" applyAlignment="1" applyProtection="1">
      <alignment horizontal="right" vertical="center"/>
      <protection locked="0"/>
    </xf>
    <xf numFmtId="0" fontId="32" fillId="33" borderId="0" xfId="0" applyFont="1" applyFill="1" applyBorder="1" applyAlignment="1" applyProtection="1"/>
    <xf numFmtId="4" fontId="32" fillId="33" borderId="0" xfId="0" applyNumberFormat="1" applyFont="1" applyFill="1" applyBorder="1" applyAlignment="1" applyProtection="1">
      <alignment horizontal="right" vertical="center" wrapText="1"/>
      <protection locked="0"/>
    </xf>
    <xf numFmtId="0" fontId="32" fillId="28" borderId="67" xfId="0" applyFont="1" applyFill="1" applyBorder="1" applyAlignment="1" applyProtection="1">
      <alignment horizontal="left" vertical="center" wrapText="1"/>
      <protection locked="0"/>
    </xf>
    <xf numFmtId="0" fontId="32" fillId="28" borderId="66" xfId="0" applyFont="1" applyFill="1" applyBorder="1" applyAlignment="1" applyProtection="1">
      <alignment horizontal="left" vertical="center" wrapText="1"/>
      <protection locked="0"/>
    </xf>
    <xf numFmtId="0" fontId="32" fillId="0" borderId="41" xfId="0" applyFont="1" applyFill="1" applyBorder="1" applyAlignment="1" applyProtection="1">
      <alignment horizontal="left" vertical="center" wrapText="1"/>
    </xf>
    <xf numFmtId="0" fontId="32" fillId="30" borderId="43" xfId="0" applyFont="1" applyFill="1" applyBorder="1" applyAlignment="1" applyProtection="1">
      <alignment horizontal="left" vertical="center" wrapText="1"/>
    </xf>
    <xf numFmtId="0" fontId="1" fillId="0" borderId="59" xfId="0" applyFont="1" applyBorder="1" applyAlignment="1">
      <alignment wrapText="1"/>
    </xf>
    <xf numFmtId="4" fontId="32" fillId="29" borderId="74" xfId="0" applyNumberFormat="1" applyFont="1" applyFill="1" applyBorder="1" applyAlignment="1" applyProtection="1">
      <alignment horizontal="left" vertical="center" wrapText="1"/>
      <protection locked="0"/>
    </xf>
    <xf numFmtId="4" fontId="32" fillId="33" borderId="26" xfId="0" applyNumberFormat="1" applyFont="1" applyFill="1" applyBorder="1" applyAlignment="1" applyProtection="1">
      <alignment horizontal="left" vertical="center" wrapText="1"/>
      <protection locked="0"/>
    </xf>
    <xf numFmtId="4" fontId="32" fillId="33" borderId="41" xfId="0" applyNumberFormat="1" applyFont="1" applyFill="1" applyBorder="1" applyAlignment="1" applyProtection="1">
      <alignment horizontal="left" vertical="center" wrapText="1"/>
      <protection locked="0"/>
    </xf>
    <xf numFmtId="0" fontId="3" fillId="33" borderId="0" xfId="0" applyFont="1" applyFill="1" applyAlignment="1">
      <alignment horizontal="left" wrapText="1"/>
    </xf>
    <xf numFmtId="4" fontId="1" fillId="0" borderId="67" xfId="37" applyNumberFormat="1" applyFont="1" applyFill="1" applyBorder="1" applyAlignment="1">
      <alignment horizontal="left" vertical="center" wrapText="1"/>
    </xf>
    <xf numFmtId="0" fontId="1" fillId="0" borderId="0" xfId="0" applyFont="1" applyFill="1" applyBorder="1"/>
    <xf numFmtId="0" fontId="1" fillId="0" borderId="10" xfId="0" applyFont="1" applyFill="1" applyBorder="1"/>
    <xf numFmtId="0" fontId="1" fillId="0" borderId="33" xfId="0" applyFont="1" applyFill="1" applyBorder="1"/>
    <xf numFmtId="0" fontId="1" fillId="25" borderId="17" xfId="0" applyFont="1" applyFill="1" applyBorder="1"/>
    <xf numFmtId="0" fontId="1" fillId="33" borderId="0" xfId="0" applyFont="1" applyFill="1" applyBorder="1"/>
    <xf numFmtId="0" fontId="1" fillId="0" borderId="10" xfId="0" applyFont="1" applyFill="1" applyBorder="1" applyAlignment="1">
      <alignment wrapText="1"/>
    </xf>
    <xf numFmtId="0" fontId="1" fillId="0" borderId="18" xfId="0" applyFont="1" applyFill="1" applyBorder="1"/>
    <xf numFmtId="0" fontId="1" fillId="0" borderId="77" xfId="0" applyFont="1" applyFill="1" applyBorder="1"/>
    <xf numFmtId="0" fontId="1" fillId="33" borderId="0" xfId="0" applyFont="1" applyFill="1" applyAlignment="1" applyProtection="1">
      <alignment horizontal="left" vertical="center" wrapText="1"/>
    </xf>
    <xf numFmtId="0" fontId="1" fillId="33" borderId="36" xfId="0" applyFont="1" applyFill="1" applyBorder="1"/>
    <xf numFmtId="0" fontId="1" fillId="0" borderId="22" xfId="0" applyFont="1" applyFill="1" applyBorder="1"/>
    <xf numFmtId="0" fontId="1" fillId="0" borderId="23" xfId="0" applyFont="1" applyFill="1" applyBorder="1"/>
    <xf numFmtId="4" fontId="1" fillId="27" borderId="10" xfId="0" applyNumberFormat="1" applyFont="1" applyFill="1" applyBorder="1"/>
    <xf numFmtId="4" fontId="1" fillId="27" borderId="12" xfId="0" applyNumberFormat="1" applyFont="1" applyFill="1" applyBorder="1"/>
    <xf numFmtId="4" fontId="1" fillId="0" borderId="0" xfId="0" applyNumberFormat="1" applyFont="1" applyFill="1" applyBorder="1"/>
    <xf numFmtId="4" fontId="1" fillId="25" borderId="10" xfId="0" applyNumberFormat="1" applyFont="1" applyFill="1" applyBorder="1"/>
    <xf numFmtId="4" fontId="1" fillId="27" borderId="33" xfId="0" applyNumberFormat="1" applyFont="1" applyFill="1" applyBorder="1"/>
    <xf numFmtId="4" fontId="1" fillId="27" borderId="35" xfId="0" applyNumberFormat="1" applyFont="1" applyFill="1" applyBorder="1"/>
    <xf numFmtId="4" fontId="1" fillId="25" borderId="33" xfId="0" applyNumberFormat="1" applyFont="1" applyFill="1" applyBorder="1"/>
    <xf numFmtId="4" fontId="1" fillId="25" borderId="35" xfId="0" applyNumberFormat="1" applyFont="1" applyFill="1" applyBorder="1"/>
    <xf numFmtId="0" fontId="1" fillId="33" borderId="57" xfId="0" applyFont="1" applyFill="1" applyBorder="1"/>
    <xf numFmtId="1" fontId="1" fillId="33" borderId="0" xfId="37" applyNumberFormat="1" applyFont="1" applyFill="1" applyBorder="1" applyAlignment="1">
      <alignment horizontal="left" vertical="center"/>
    </xf>
    <xf numFmtId="0" fontId="1" fillId="33" borderId="0" xfId="37" applyFont="1" applyFill="1" applyBorder="1" applyAlignment="1">
      <alignment horizontal="left" vertical="center" wrapText="1"/>
    </xf>
    <xf numFmtId="0" fontId="1" fillId="33" borderId="0" xfId="37" applyFont="1" applyFill="1" applyBorder="1" applyAlignment="1">
      <alignment horizontal="left"/>
    </xf>
    <xf numFmtId="0" fontId="1" fillId="0" borderId="0" xfId="37" applyFont="1" applyFill="1" applyBorder="1" applyAlignment="1">
      <alignment horizontal="left"/>
    </xf>
    <xf numFmtId="0" fontId="1" fillId="0" borderId="0" xfId="37" applyFont="1" applyFill="1" applyBorder="1" applyAlignment="1">
      <alignment horizontal="left" vertical="center" wrapText="1"/>
    </xf>
    <xf numFmtId="4" fontId="1" fillId="27" borderId="10" xfId="37" applyNumberFormat="1" applyFont="1" applyFill="1" applyBorder="1" applyAlignment="1">
      <alignment horizontal="left" vertical="center"/>
    </xf>
    <xf numFmtId="4" fontId="1" fillId="27" borderId="33" xfId="37" applyNumberFormat="1" applyFont="1" applyFill="1" applyBorder="1" applyAlignment="1">
      <alignment horizontal="left" vertical="center"/>
    </xf>
    <xf numFmtId="4" fontId="1" fillId="27" borderId="41" xfId="37" applyNumberFormat="1" applyFont="1" applyFill="1" applyBorder="1" applyAlignment="1">
      <alignment horizontal="right" vertical="center"/>
    </xf>
    <xf numFmtId="1" fontId="1" fillId="0" borderId="14" xfId="49" applyNumberFormat="1" applyFont="1" applyFill="1" applyBorder="1" applyAlignment="1">
      <alignment horizontal="left" vertical="center"/>
    </xf>
    <xf numFmtId="0" fontId="1" fillId="33" borderId="0" xfId="0" applyFont="1" applyFill="1" applyBorder="1" applyAlignment="1">
      <alignment horizontal="center" vertical="center" wrapText="1"/>
    </xf>
    <xf numFmtId="4" fontId="1" fillId="0" borderId="29" xfId="37" applyNumberFormat="1" applyFont="1" applyFill="1" applyBorder="1" applyAlignment="1">
      <alignment horizontal="center" vertical="center" wrapText="1"/>
    </xf>
    <xf numFmtId="4" fontId="1" fillId="33" borderId="0" xfId="0" applyNumberFormat="1" applyFont="1" applyFill="1" applyBorder="1" applyAlignment="1">
      <alignment horizontal="center" vertical="center" wrapText="1"/>
    </xf>
    <xf numFmtId="4" fontId="1" fillId="27" borderId="32" xfId="0" applyNumberFormat="1" applyFont="1" applyFill="1" applyBorder="1"/>
    <xf numFmtId="4" fontId="1" fillId="33" borderId="0" xfId="37" applyNumberFormat="1" applyFont="1" applyFill="1" applyBorder="1" applyAlignment="1">
      <alignment horizontal="center" vertical="center"/>
    </xf>
    <xf numFmtId="4" fontId="1" fillId="33" borderId="0" xfId="37" applyNumberFormat="1" applyFont="1" applyFill="1" applyBorder="1" applyAlignment="1">
      <alignment horizontal="left" vertical="center" wrapText="1"/>
    </xf>
    <xf numFmtId="4" fontId="1" fillId="0" borderId="0" xfId="37" applyNumberFormat="1" applyFont="1" applyBorder="1" applyAlignment="1">
      <alignment horizontal="left" vertical="center" wrapText="1"/>
    </xf>
    <xf numFmtId="4" fontId="1" fillId="0" borderId="0" xfId="37" applyNumberFormat="1" applyFont="1" applyBorder="1"/>
    <xf numFmtId="4" fontId="1" fillId="33" borderId="0" xfId="37" applyNumberFormat="1" applyFont="1" applyFill="1" applyBorder="1" applyAlignment="1">
      <alignment horizontal="left"/>
    </xf>
    <xf numFmtId="4" fontId="1" fillId="0" borderId="0" xfId="37" applyNumberFormat="1" applyFont="1" applyFill="1" applyBorder="1" applyAlignment="1">
      <alignment horizontal="left" vertical="center" wrapText="1"/>
    </xf>
    <xf numFmtId="4" fontId="1" fillId="0" borderId="0" xfId="37" applyNumberFormat="1" applyFont="1" applyFill="1" applyBorder="1" applyAlignment="1">
      <alignment horizontal="left"/>
    </xf>
    <xf numFmtId="4" fontId="1" fillId="0" borderId="0" xfId="37" applyNumberFormat="1" applyFont="1" applyBorder="1" applyAlignment="1">
      <alignment horizontal="left"/>
    </xf>
    <xf numFmtId="4" fontId="26" fillId="33" borderId="0" xfId="37" applyNumberFormat="1" applyFont="1" applyFill="1" applyBorder="1" applyAlignment="1">
      <alignment horizontal="left" vertical="center"/>
    </xf>
    <xf numFmtId="1" fontId="1" fillId="33" borderId="0" xfId="37" applyNumberFormat="1" applyFont="1" applyFill="1" applyBorder="1" applyAlignment="1">
      <alignment horizontal="left" vertical="center" wrapText="1"/>
    </xf>
    <xf numFmtId="4" fontId="29" fillId="33" borderId="0" xfId="37" applyNumberFormat="1" applyFont="1" applyFill="1" applyBorder="1" applyAlignment="1">
      <alignment horizontal="left" vertical="center"/>
    </xf>
    <xf numFmtId="4" fontId="1" fillId="27" borderId="19" xfId="37" applyNumberFormat="1" applyFont="1" applyFill="1" applyBorder="1" applyAlignment="1">
      <alignment horizontal="left" vertical="center" wrapText="1"/>
    </xf>
    <xf numFmtId="4" fontId="1" fillId="27" borderId="35" xfId="37" applyNumberFormat="1" applyFont="1" applyFill="1" applyBorder="1" applyAlignment="1">
      <alignment horizontal="left" vertical="center" wrapText="1"/>
    </xf>
    <xf numFmtId="4" fontId="23" fillId="33" borderId="0" xfId="37" applyNumberFormat="1" applyFont="1" applyFill="1" applyBorder="1" applyAlignment="1">
      <alignment horizontal="left" vertical="center"/>
    </xf>
    <xf numFmtId="4" fontId="1" fillId="27" borderId="33" xfId="37" applyNumberFormat="1" applyFont="1" applyFill="1" applyBorder="1" applyAlignment="1">
      <alignment horizontal="left" vertical="center" wrapText="1"/>
    </xf>
    <xf numFmtId="0" fontId="1" fillId="25" borderId="66" xfId="0" applyFont="1" applyFill="1" applyBorder="1"/>
    <xf numFmtId="4" fontId="1" fillId="25" borderId="38" xfId="37" applyNumberFormat="1" applyFont="1" applyFill="1" applyBorder="1" applyAlignment="1">
      <alignment horizontal="left" vertical="center"/>
    </xf>
    <xf numFmtId="4" fontId="1" fillId="27" borderId="44" xfId="37" applyNumberFormat="1" applyFont="1" applyFill="1" applyBorder="1" applyAlignment="1">
      <alignment horizontal="left" vertical="center"/>
    </xf>
    <xf numFmtId="4" fontId="1" fillId="33" borderId="29" xfId="37" applyNumberFormat="1" applyFont="1" applyFill="1" applyBorder="1" applyAlignment="1">
      <alignment horizontal="left" vertical="center"/>
    </xf>
    <xf numFmtId="4" fontId="1" fillId="0" borderId="0" xfId="37" applyNumberFormat="1" applyFont="1" applyFill="1" applyBorder="1" applyAlignment="1">
      <alignment horizontal="left" wrapText="1"/>
    </xf>
    <xf numFmtId="4" fontId="1" fillId="25" borderId="40" xfId="37" applyNumberFormat="1" applyFont="1" applyFill="1" applyBorder="1" applyAlignment="1">
      <alignment horizontal="left" vertical="center"/>
    </xf>
    <xf numFmtId="4" fontId="1" fillId="27" borderId="50" xfId="37" applyNumberFormat="1" applyFont="1" applyFill="1" applyBorder="1" applyAlignment="1">
      <alignment horizontal="left" vertical="center"/>
    </xf>
    <xf numFmtId="4" fontId="1" fillId="25" borderId="11" xfId="37" applyNumberFormat="1" applyFont="1" applyFill="1" applyBorder="1" applyAlignment="1">
      <alignment horizontal="left" vertical="center"/>
    </xf>
    <xf numFmtId="4" fontId="1" fillId="27" borderId="31" xfId="37" applyNumberFormat="1" applyFont="1" applyFill="1" applyBorder="1" applyAlignment="1">
      <alignment horizontal="left" vertical="center"/>
    </xf>
    <xf numFmtId="4" fontId="1" fillId="0" borderId="10" xfId="37" applyNumberFormat="1" applyFont="1" applyFill="1" applyBorder="1" applyAlignment="1">
      <alignment horizontal="left" vertical="center"/>
    </xf>
    <xf numFmtId="4" fontId="1" fillId="25" borderId="70" xfId="37" applyNumberFormat="1" applyFont="1" applyFill="1" applyBorder="1" applyAlignment="1">
      <alignment horizontal="left" vertical="center"/>
    </xf>
    <xf numFmtId="4" fontId="1" fillId="25" borderId="17" xfId="37" applyNumberFormat="1" applyFont="1" applyFill="1" applyBorder="1" applyAlignment="1">
      <alignment horizontal="left" vertical="center"/>
    </xf>
    <xf numFmtId="4" fontId="1" fillId="27" borderId="12" xfId="37" applyNumberFormat="1" applyFont="1" applyFill="1" applyBorder="1" applyAlignment="1">
      <alignment horizontal="left" vertical="center"/>
    </xf>
    <xf numFmtId="4" fontId="1" fillId="0" borderId="33" xfId="37" applyNumberFormat="1" applyFont="1" applyFill="1" applyBorder="1" applyAlignment="1">
      <alignment horizontal="left" vertical="center"/>
    </xf>
    <xf numFmtId="4" fontId="1" fillId="25" borderId="60" xfId="37" applyNumberFormat="1" applyFont="1" applyFill="1" applyBorder="1" applyAlignment="1">
      <alignment horizontal="left" vertical="center"/>
    </xf>
    <xf numFmtId="4" fontId="1" fillId="25" borderId="19" xfId="37" applyNumberFormat="1" applyFont="1" applyFill="1" applyBorder="1" applyAlignment="1">
      <alignment horizontal="left" vertical="center"/>
    </xf>
    <xf numFmtId="4" fontId="1" fillId="27" borderId="35" xfId="37" applyNumberFormat="1" applyFont="1" applyFill="1" applyBorder="1" applyAlignment="1">
      <alignment horizontal="left" vertical="center"/>
    </xf>
    <xf numFmtId="4" fontId="23" fillId="0" borderId="0" xfId="37" applyNumberFormat="1" applyFont="1" applyFill="1" applyBorder="1" applyAlignment="1">
      <alignment horizontal="left" wrapText="1"/>
    </xf>
    <xf numFmtId="4" fontId="1" fillId="0" borderId="76" xfId="37" applyNumberFormat="1" applyFont="1" applyFill="1" applyBorder="1" applyAlignment="1">
      <alignment horizontal="left" vertical="center"/>
    </xf>
    <xf numFmtId="4" fontId="1" fillId="27" borderId="73" xfId="37" applyNumberFormat="1" applyFont="1" applyFill="1" applyBorder="1" applyAlignment="1">
      <alignment horizontal="left" vertical="center"/>
    </xf>
    <xf numFmtId="9" fontId="1" fillId="25" borderId="17" xfId="35" applyFont="1" applyFill="1" applyBorder="1" applyAlignment="1">
      <alignment horizontal="left" vertical="center"/>
    </xf>
    <xf numFmtId="9" fontId="1" fillId="25" borderId="31" xfId="35" applyFont="1" applyFill="1" applyBorder="1" applyAlignment="1">
      <alignment horizontal="left" vertical="center"/>
    </xf>
    <xf numFmtId="4" fontId="1" fillId="0" borderId="26" xfId="37" applyNumberFormat="1" applyFont="1" applyFill="1" applyBorder="1" applyAlignment="1">
      <alignment horizontal="left" vertical="center"/>
    </xf>
    <xf numFmtId="4" fontId="1" fillId="27" borderId="32" xfId="37" applyNumberFormat="1" applyFont="1" applyFill="1" applyBorder="1" applyAlignment="1">
      <alignment horizontal="left" vertical="center"/>
    </xf>
    <xf numFmtId="4" fontId="25" fillId="0" borderId="67" xfId="37" applyNumberFormat="1" applyFont="1" applyFill="1" applyBorder="1" applyAlignment="1">
      <alignment horizontal="left" vertical="center"/>
    </xf>
    <xf numFmtId="4" fontId="25" fillId="27" borderId="71" xfId="37" applyNumberFormat="1" applyFont="1" applyFill="1" applyBorder="1" applyAlignment="1">
      <alignment horizontal="left" vertical="center"/>
    </xf>
    <xf numFmtId="4" fontId="25" fillId="27" borderId="72" xfId="37" applyNumberFormat="1" applyFont="1" applyFill="1" applyBorder="1" applyAlignment="1">
      <alignment horizontal="left" vertical="center"/>
    </xf>
    <xf numFmtId="4" fontId="25" fillId="27" borderId="56" xfId="37" applyNumberFormat="1" applyFont="1" applyFill="1" applyBorder="1" applyAlignment="1">
      <alignment horizontal="left" vertical="center"/>
    </xf>
    <xf numFmtId="4" fontId="1" fillId="33" borderId="57" xfId="37" applyNumberFormat="1" applyFont="1" applyFill="1" applyBorder="1" applyAlignment="1">
      <alignment horizontal="left" vertical="center"/>
    </xf>
    <xf numFmtId="4" fontId="23" fillId="33" borderId="0" xfId="37" applyNumberFormat="1" applyFont="1" applyFill="1" applyBorder="1" applyAlignment="1">
      <alignment horizontal="center"/>
    </xf>
    <xf numFmtId="4" fontId="23" fillId="0" borderId="0" xfId="37" applyNumberFormat="1" applyFont="1" applyFill="1" applyBorder="1" applyAlignment="1">
      <alignment horizontal="center"/>
    </xf>
    <xf numFmtId="4" fontId="1" fillId="0" borderId="0" xfId="37" applyNumberFormat="1" applyFont="1" applyFill="1" applyBorder="1"/>
    <xf numFmtId="4" fontId="1" fillId="33" borderId="0" xfId="37" applyNumberFormat="1" applyFont="1" applyFill="1" applyBorder="1" applyAlignment="1">
      <alignment horizontal="center" vertical="top" wrapText="1"/>
    </xf>
    <xf numFmtId="4" fontId="1" fillId="33" borderId="0" xfId="37" applyNumberFormat="1" applyFont="1" applyFill="1" applyBorder="1" applyAlignment="1">
      <alignment horizontal="center" vertical="center" wrapText="1"/>
    </xf>
    <xf numFmtId="4" fontId="1" fillId="33" borderId="0" xfId="37" quotePrefix="1" applyNumberFormat="1" applyFont="1" applyFill="1" applyBorder="1" applyAlignment="1">
      <alignment horizontal="center"/>
    </xf>
    <xf numFmtId="4" fontId="1" fillId="33" borderId="0" xfId="37" applyNumberFormat="1" applyFont="1" applyFill="1" applyBorder="1" applyAlignment="1">
      <alignment horizontal="right" vertical="center" wrapText="1"/>
    </xf>
    <xf numFmtId="4" fontId="1" fillId="33" borderId="0" xfId="35" applyNumberFormat="1" applyFont="1" applyFill="1" applyBorder="1" applyAlignment="1">
      <alignment vertical="top" wrapText="1"/>
    </xf>
    <xf numFmtId="4" fontId="1" fillId="0" borderId="0" xfId="37" applyNumberFormat="1" applyFont="1" applyFill="1" applyBorder="1" applyAlignment="1">
      <alignment vertical="top" wrapText="1"/>
    </xf>
    <xf numFmtId="4" fontId="1" fillId="33" borderId="0" xfId="37" applyNumberFormat="1" applyFont="1" applyFill="1" applyBorder="1"/>
    <xf numFmtId="4" fontId="1" fillId="33" borderId="0" xfId="37" applyNumberFormat="1" applyFont="1" applyFill="1" applyBorder="1" applyAlignment="1"/>
    <xf numFmtId="4" fontId="1" fillId="0" borderId="0" xfId="37" quotePrefix="1" applyNumberFormat="1" applyFont="1" applyFill="1" applyBorder="1" applyAlignment="1">
      <alignment horizontal="center"/>
    </xf>
    <xf numFmtId="4" fontId="1" fillId="33" borderId="0" xfId="37" applyNumberFormat="1" applyFont="1" applyFill="1" applyBorder="1" applyAlignment="1">
      <alignment vertical="top" wrapText="1"/>
    </xf>
    <xf numFmtId="4" fontId="1" fillId="0" borderId="0" xfId="37" applyNumberFormat="1" applyFont="1" applyFill="1" applyBorder="1" applyAlignment="1"/>
    <xf numFmtId="4" fontId="37" fillId="33" borderId="0" xfId="37" applyNumberFormat="1" applyFont="1" applyFill="1" applyBorder="1" applyAlignment="1">
      <alignment horizontal="left" vertical="center"/>
    </xf>
    <xf numFmtId="4" fontId="1" fillId="0" borderId="0" xfId="37" applyNumberFormat="1" applyFont="1" applyFill="1" applyBorder="1" applyAlignment="1">
      <alignment horizontal="center" vertical="center"/>
    </xf>
    <xf numFmtId="4" fontId="1" fillId="0" borderId="0" xfId="37" applyNumberFormat="1" applyFont="1" applyBorder="1" applyAlignment="1">
      <alignment horizontal="center" vertical="center"/>
    </xf>
    <xf numFmtId="1" fontId="26" fillId="33" borderId="0" xfId="37" applyNumberFormat="1" applyFont="1" applyFill="1" applyBorder="1" applyAlignment="1">
      <alignment horizontal="left" vertical="center" wrapText="1"/>
    </xf>
    <xf numFmtId="4" fontId="2" fillId="33" borderId="0" xfId="37" applyNumberFormat="1" applyFont="1" applyFill="1" applyBorder="1" applyAlignment="1">
      <alignment horizontal="left" vertical="center"/>
    </xf>
    <xf numFmtId="43" fontId="1" fillId="0" borderId="0" xfId="46" applyFont="1"/>
    <xf numFmtId="4" fontId="1" fillId="25" borderId="16" xfId="0" applyNumberFormat="1" applyFont="1" applyFill="1" applyBorder="1"/>
    <xf numFmtId="4" fontId="1" fillId="27" borderId="17" xfId="0" applyNumberFormat="1" applyFont="1" applyFill="1" applyBorder="1"/>
    <xf numFmtId="0" fontId="1" fillId="0" borderId="0" xfId="37" applyFont="1" applyBorder="1"/>
    <xf numFmtId="0" fontId="24" fillId="33" borderId="0" xfId="37" applyFont="1" applyFill="1" applyAlignment="1">
      <alignment horizontal="left" vertical="top"/>
    </xf>
    <xf numFmtId="0" fontId="1" fillId="33" borderId="0" xfId="37" applyFont="1" applyFill="1" applyAlignment="1">
      <alignment horizontal="left" vertical="top" wrapText="1"/>
    </xf>
    <xf numFmtId="0" fontId="24" fillId="33" borderId="0" xfId="37" applyFont="1" applyFill="1" applyBorder="1" applyAlignment="1">
      <alignment horizontal="left" vertical="top" wrapText="1"/>
    </xf>
    <xf numFmtId="0" fontId="1" fillId="0" borderId="0" xfId="37" applyFont="1" applyFill="1" applyBorder="1" applyAlignment="1">
      <alignment horizontal="left" vertical="top" wrapText="1"/>
    </xf>
    <xf numFmtId="0" fontId="1" fillId="0" borderId="0" xfId="37" applyFont="1" applyFill="1"/>
    <xf numFmtId="0" fontId="1" fillId="0" borderId="0" xfId="37" applyFont="1"/>
    <xf numFmtId="0" fontId="23" fillId="24" borderId="0" xfId="37" applyFont="1" applyFill="1" applyBorder="1" applyAlignment="1">
      <alignment vertical="center"/>
    </xf>
    <xf numFmtId="0" fontId="1" fillId="33" borderId="36" xfId="37" applyFont="1" applyFill="1" applyBorder="1" applyAlignment="1">
      <alignment horizontal="left" vertical="center" wrapText="1"/>
    </xf>
    <xf numFmtId="0" fontId="1" fillId="0" borderId="0" xfId="37" applyFont="1" applyBorder="1" applyAlignment="1">
      <alignment horizontal="left"/>
    </xf>
    <xf numFmtId="0" fontId="1" fillId="0" borderId="0" xfId="0" applyFont="1" applyBorder="1" applyAlignment="1">
      <alignment horizontal="left" vertical="center" wrapText="1"/>
    </xf>
    <xf numFmtId="0" fontId="26" fillId="0" borderId="0" xfId="37" applyFont="1" applyFill="1" applyBorder="1" applyAlignment="1">
      <alignment horizontal="left" wrapText="1"/>
    </xf>
    <xf numFmtId="4" fontId="1" fillId="27" borderId="47" xfId="37" applyNumberFormat="1" applyFont="1" applyFill="1" applyBorder="1" applyAlignment="1">
      <alignment horizontal="left" vertical="center"/>
    </xf>
    <xf numFmtId="4" fontId="1" fillId="27" borderId="28" xfId="37" applyNumberFormat="1" applyFont="1" applyFill="1" applyBorder="1" applyAlignment="1">
      <alignment horizontal="left" vertical="center"/>
    </xf>
    <xf numFmtId="1" fontId="1" fillId="0" borderId="14" xfId="37" applyNumberFormat="1" applyFont="1" applyFill="1" applyBorder="1" applyAlignment="1">
      <alignment horizontal="left" vertical="center"/>
    </xf>
    <xf numFmtId="0" fontId="1" fillId="0" borderId="0" xfId="37" applyFont="1" applyFill="1" applyBorder="1"/>
    <xf numFmtId="0" fontId="1" fillId="25" borderId="56" xfId="0" applyFont="1" applyFill="1" applyBorder="1"/>
    <xf numFmtId="0" fontId="1" fillId="0" borderId="0" xfId="37" applyFont="1" applyBorder="1" applyAlignment="1">
      <alignment horizontal="left" vertical="center" wrapText="1"/>
    </xf>
    <xf numFmtId="1" fontId="2" fillId="33" borderId="0" xfId="37" applyNumberFormat="1" applyFont="1" applyFill="1" applyBorder="1" applyAlignment="1">
      <alignment horizontal="left" vertical="center"/>
    </xf>
    <xf numFmtId="0" fontId="26" fillId="33" borderId="0" xfId="37" applyFont="1" applyFill="1" applyBorder="1" applyAlignment="1">
      <alignment horizontal="left" vertical="center" wrapText="1"/>
    </xf>
    <xf numFmtId="4" fontId="1" fillId="27" borderId="49" xfId="37" applyNumberFormat="1" applyFont="1" applyFill="1" applyBorder="1" applyAlignment="1">
      <alignment horizontal="left" vertical="center"/>
    </xf>
    <xf numFmtId="4" fontId="1" fillId="27" borderId="0" xfId="37" applyNumberFormat="1" applyFont="1" applyFill="1" applyBorder="1" applyAlignment="1">
      <alignment horizontal="left" vertical="center"/>
    </xf>
    <xf numFmtId="4" fontId="1" fillId="27" borderId="66" xfId="37" applyNumberFormat="1" applyFont="1" applyFill="1" applyBorder="1" applyAlignment="1">
      <alignment horizontal="left" vertical="center"/>
    </xf>
    <xf numFmtId="1" fontId="1" fillId="0" borderId="67" xfId="37" applyNumberFormat="1" applyFont="1" applyFill="1" applyBorder="1" applyAlignment="1">
      <alignment horizontal="left" vertical="center"/>
    </xf>
    <xf numFmtId="0" fontId="1" fillId="0" borderId="21" xfId="0" applyFont="1" applyBorder="1"/>
    <xf numFmtId="4" fontId="1" fillId="25" borderId="44" xfId="0" applyNumberFormat="1" applyFont="1" applyFill="1" applyBorder="1"/>
    <xf numFmtId="4" fontId="1" fillId="0" borderId="44" xfId="0" applyNumberFormat="1" applyFont="1" applyBorder="1"/>
    <xf numFmtId="0" fontId="1" fillId="33" borderId="44" xfId="0" applyFont="1" applyFill="1" applyBorder="1"/>
    <xf numFmtId="4" fontId="1" fillId="26" borderId="32" xfId="0" applyNumberFormat="1" applyFont="1" applyFill="1" applyBorder="1"/>
    <xf numFmtId="4" fontId="1" fillId="33" borderId="0" xfId="0" applyNumberFormat="1" applyFont="1" applyFill="1" applyBorder="1"/>
    <xf numFmtId="4" fontId="1" fillId="0" borderId="0" xfId="0" applyNumberFormat="1" applyFont="1" applyBorder="1"/>
    <xf numFmtId="4" fontId="1" fillId="25" borderId="0" xfId="0" applyNumberFormat="1" applyFont="1" applyFill="1" applyBorder="1"/>
    <xf numFmtId="0" fontId="1" fillId="0" borderId="45" xfId="0" applyFont="1" applyFill="1" applyBorder="1"/>
    <xf numFmtId="0" fontId="1" fillId="25" borderId="19" xfId="0" applyFont="1" applyFill="1" applyBorder="1"/>
    <xf numFmtId="0" fontId="1" fillId="33" borderId="0" xfId="0" applyFont="1" applyFill="1" applyAlignment="1"/>
    <xf numFmtId="0" fontId="1" fillId="33" borderId="0" xfId="0" applyFont="1" applyFill="1" applyBorder="1" applyAlignment="1">
      <alignment horizontal="left" vertical="center"/>
    </xf>
    <xf numFmtId="0" fontId="1" fillId="0" borderId="0" xfId="0" applyFont="1" applyFill="1" applyBorder="1" applyAlignment="1"/>
    <xf numFmtId="165" fontId="1" fillId="0" borderId="0" xfId="37" applyNumberFormat="1" applyFont="1" applyFill="1" applyBorder="1"/>
    <xf numFmtId="165" fontId="1" fillId="0" borderId="0" xfId="37" applyNumberFormat="1" applyFont="1" applyFill="1" applyBorder="1" applyAlignment="1">
      <alignment horizontal="left" vertical="center" wrapText="1"/>
    </xf>
    <xf numFmtId="2" fontId="1" fillId="0" borderId="0" xfId="37" applyNumberFormat="1" applyFont="1" applyFill="1" applyBorder="1" applyAlignment="1">
      <alignment horizontal="left" vertical="center" wrapText="1"/>
    </xf>
    <xf numFmtId="0" fontId="1" fillId="0" borderId="0" xfId="37" applyFont="1" applyFill="1" applyBorder="1" applyAlignment="1">
      <alignment horizontal="left" vertical="center" wrapText="1"/>
    </xf>
    <xf numFmtId="1" fontId="1" fillId="0" borderId="0" xfId="37" applyNumberFormat="1" applyFont="1" applyFill="1" applyBorder="1" applyAlignment="1">
      <alignment horizontal="left" vertical="center"/>
    </xf>
    <xf numFmtId="4" fontId="1" fillId="27" borderId="10" xfId="37" applyNumberFormat="1" applyFont="1" applyFill="1" applyBorder="1" applyAlignment="1">
      <alignment horizontal="right" vertical="center"/>
    </xf>
    <xf numFmtId="4" fontId="1" fillId="25" borderId="31" xfId="27" applyNumberFormat="1" applyFont="1" applyFill="1" applyBorder="1" applyAlignment="1">
      <alignment horizontal="right" vertical="center" wrapText="1"/>
    </xf>
    <xf numFmtId="4" fontId="1" fillId="27" borderId="32" xfId="27" applyNumberFormat="1" applyFont="1" applyFill="1" applyBorder="1" applyAlignment="1">
      <alignment horizontal="right" vertical="center" wrapText="1"/>
    </xf>
    <xf numFmtId="0" fontId="1" fillId="0" borderId="0" xfId="0" applyFont="1" applyFill="1"/>
    <xf numFmtId="4" fontId="1" fillId="27" borderId="33" xfId="27" applyNumberFormat="1" applyFont="1" applyFill="1" applyBorder="1" applyAlignment="1">
      <alignment horizontal="right" vertical="center" wrapText="1"/>
    </xf>
    <xf numFmtId="4" fontId="1" fillId="25" borderId="47" xfId="27" applyNumberFormat="1" applyFont="1" applyFill="1" applyBorder="1" applyAlignment="1">
      <alignment horizontal="right" vertical="center" wrapText="1"/>
    </xf>
    <xf numFmtId="4" fontId="23" fillId="27" borderId="26" xfId="27" applyNumberFormat="1" applyFont="1" applyFill="1" applyBorder="1" applyAlignment="1">
      <alignment horizontal="right" vertical="center" wrapText="1"/>
    </xf>
    <xf numFmtId="4" fontId="23" fillId="27" borderId="67" xfId="27" applyNumberFormat="1" applyFont="1" applyFill="1" applyBorder="1" applyAlignment="1">
      <alignment horizontal="right" vertical="center" wrapText="1"/>
    </xf>
    <xf numFmtId="0" fontId="1" fillId="33" borderId="0" xfId="0" quotePrefix="1" applyFont="1" applyFill="1"/>
    <xf numFmtId="4" fontId="23" fillId="27" borderId="32" xfId="37" applyNumberFormat="1" applyFont="1" applyFill="1" applyBorder="1" applyAlignment="1">
      <alignment horizontal="right" vertical="center"/>
    </xf>
    <xf numFmtId="4" fontId="33" fillId="29" borderId="33" xfId="0" applyNumberFormat="1" applyFont="1" applyFill="1" applyBorder="1" applyAlignment="1" applyProtection="1">
      <alignment horizontal="center" vertical="center" wrapText="1"/>
      <protection locked="0"/>
    </xf>
    <xf numFmtId="4" fontId="33" fillId="29" borderId="35" xfId="0" applyNumberFormat="1" applyFont="1" applyFill="1" applyBorder="1" applyAlignment="1" applyProtection="1">
      <alignment horizontal="center" vertical="center" wrapText="1"/>
      <protection locked="0"/>
    </xf>
    <xf numFmtId="0" fontId="23" fillId="33" borderId="0" xfId="0" applyFont="1" applyFill="1" applyBorder="1"/>
    <xf numFmtId="0" fontId="1" fillId="0" borderId="0" xfId="0" applyFont="1" applyBorder="1"/>
    <xf numFmtId="0" fontId="1" fillId="33" borderId="0" xfId="0" applyNumberFormat="1" applyFont="1" applyFill="1" applyBorder="1" applyAlignment="1"/>
    <xf numFmtId="168" fontId="32" fillId="26" borderId="16" xfId="46" applyNumberFormat="1" applyFont="1" applyFill="1" applyBorder="1" applyAlignment="1" applyProtection="1">
      <alignment horizontal="right" vertical="center" wrapText="1"/>
      <protection locked="0"/>
    </xf>
    <xf numFmtId="1" fontId="23" fillId="33" borderId="29" xfId="37" applyNumberFormat="1" applyFont="1" applyFill="1" applyBorder="1" applyAlignment="1">
      <alignment horizontal="left" vertical="center" wrapText="1"/>
    </xf>
    <xf numFmtId="0" fontId="1" fillId="27" borderId="18" xfId="0" applyFont="1" applyFill="1" applyBorder="1"/>
    <xf numFmtId="0" fontId="1" fillId="33" borderId="79" xfId="0" applyFont="1" applyFill="1" applyBorder="1"/>
    <xf numFmtId="0" fontId="1" fillId="33" borderId="78" xfId="0" applyFont="1" applyFill="1" applyBorder="1" applyAlignment="1">
      <alignment wrapText="1"/>
    </xf>
    <xf numFmtId="0" fontId="1" fillId="33" borderId="34" xfId="0" applyFont="1" applyFill="1" applyBorder="1" applyAlignment="1">
      <alignment wrapText="1"/>
    </xf>
    <xf numFmtId="0" fontId="1" fillId="33" borderId="25" xfId="0" applyFont="1" applyFill="1" applyBorder="1" applyAlignment="1">
      <alignment wrapText="1"/>
    </xf>
    <xf numFmtId="0" fontId="1" fillId="33" borderId="48" xfId="0" applyFont="1" applyFill="1" applyBorder="1" applyAlignment="1">
      <alignment wrapText="1"/>
    </xf>
    <xf numFmtId="0" fontId="1" fillId="33" borderId="53" xfId="0" applyFont="1" applyFill="1" applyBorder="1" applyAlignment="1">
      <alignment wrapText="1"/>
    </xf>
    <xf numFmtId="0" fontId="1" fillId="27" borderId="17" xfId="0" applyFont="1" applyFill="1" applyBorder="1"/>
    <xf numFmtId="0" fontId="1" fillId="27" borderId="35" xfId="0" applyFont="1" applyFill="1" applyBorder="1"/>
    <xf numFmtId="0" fontId="1" fillId="33" borderId="16" xfId="0" applyFont="1" applyFill="1" applyBorder="1" applyAlignment="1">
      <alignment wrapText="1"/>
    </xf>
    <xf numFmtId="0" fontId="1" fillId="33" borderId="79" xfId="0" applyFont="1" applyFill="1" applyBorder="1" applyAlignment="1">
      <alignment wrapText="1"/>
    </xf>
    <xf numFmtId="0" fontId="1" fillId="27" borderId="12" xfId="0" applyFont="1" applyFill="1" applyBorder="1"/>
    <xf numFmtId="1" fontId="1" fillId="27" borderId="62" xfId="37" applyNumberFormat="1" applyFont="1" applyFill="1" applyBorder="1" applyAlignment="1">
      <alignment horizontal="left" vertical="center"/>
    </xf>
    <xf numFmtId="1" fontId="1" fillId="27" borderId="29" xfId="37" applyNumberFormat="1" applyFont="1" applyFill="1" applyBorder="1" applyAlignment="1">
      <alignment horizontal="left" vertical="center"/>
    </xf>
    <xf numFmtId="1" fontId="1" fillId="27" borderId="37" xfId="37" applyNumberFormat="1" applyFont="1" applyFill="1" applyBorder="1" applyAlignment="1">
      <alignment horizontal="left" vertical="center"/>
    </xf>
    <xf numFmtId="4" fontId="1" fillId="27" borderId="43" xfId="37" applyNumberFormat="1" applyFont="1" applyFill="1" applyBorder="1" applyAlignment="1">
      <alignment horizontal="left" vertical="center"/>
    </xf>
    <xf numFmtId="4" fontId="1" fillId="27" borderId="76" xfId="37" applyNumberFormat="1" applyFont="1" applyFill="1" applyBorder="1" applyAlignment="1">
      <alignment horizontal="left" vertical="center"/>
    </xf>
    <xf numFmtId="0" fontId="1" fillId="27" borderId="23" xfId="0" applyFont="1" applyFill="1" applyBorder="1"/>
    <xf numFmtId="0" fontId="1" fillId="27" borderId="59" xfId="0" applyFont="1" applyFill="1" applyBorder="1"/>
    <xf numFmtId="0" fontId="1" fillId="34" borderId="41" xfId="0" applyFont="1" applyFill="1" applyBorder="1" applyAlignment="1">
      <alignment wrapText="1"/>
    </xf>
    <xf numFmtId="0" fontId="1" fillId="34" borderId="16" xfId="0" applyFont="1" applyFill="1" applyBorder="1" applyAlignment="1">
      <alignment wrapText="1"/>
    </xf>
    <xf numFmtId="4" fontId="1" fillId="35" borderId="41" xfId="37" applyNumberFormat="1" applyFont="1" applyFill="1" applyBorder="1" applyAlignment="1">
      <alignment horizontal="center" vertical="center" wrapText="1"/>
    </xf>
    <xf numFmtId="4" fontId="1" fillId="35" borderId="16" xfId="37" applyNumberFormat="1" applyFont="1" applyFill="1" applyBorder="1" applyAlignment="1">
      <alignment horizontal="center" vertical="center" wrapText="1"/>
    </xf>
    <xf numFmtId="4" fontId="23" fillId="36" borderId="10" xfId="27" applyNumberFormat="1" applyFont="1" applyFill="1" applyBorder="1" applyAlignment="1">
      <alignment horizontal="right" vertical="center" wrapText="1"/>
    </xf>
    <xf numFmtId="4" fontId="23" fillId="36" borderId="49" xfId="27" applyNumberFormat="1" applyFont="1" applyFill="1" applyBorder="1" applyAlignment="1">
      <alignment horizontal="right" vertical="center" wrapText="1"/>
    </xf>
    <xf numFmtId="4" fontId="23" fillId="36" borderId="12" xfId="27" applyNumberFormat="1" applyFont="1" applyFill="1" applyBorder="1" applyAlignment="1">
      <alignment horizontal="right" vertical="center" wrapText="1"/>
    </xf>
    <xf numFmtId="4" fontId="23" fillId="36" borderId="33" xfId="27" applyNumberFormat="1" applyFont="1" applyFill="1" applyBorder="1" applyAlignment="1">
      <alignment horizontal="right" vertical="center" wrapText="1"/>
    </xf>
    <xf numFmtId="4" fontId="23" fillId="36" borderId="60" xfId="27" applyNumberFormat="1" applyFont="1" applyFill="1" applyBorder="1" applyAlignment="1">
      <alignment horizontal="right" vertical="center" wrapText="1"/>
    </xf>
    <xf numFmtId="4" fontId="23" fillId="36" borderId="35" xfId="27" applyNumberFormat="1" applyFont="1" applyFill="1" applyBorder="1" applyAlignment="1">
      <alignment horizontal="right" vertical="center" wrapText="1"/>
    </xf>
    <xf numFmtId="4" fontId="23" fillId="27" borderId="32" xfId="27" applyNumberFormat="1" applyFont="1" applyFill="1" applyBorder="1" applyAlignment="1">
      <alignment horizontal="right" vertical="center" wrapText="1"/>
    </xf>
    <xf numFmtId="4" fontId="1" fillId="27" borderId="24" xfId="27" applyNumberFormat="1" applyFont="1" applyFill="1" applyBorder="1" applyAlignment="1">
      <alignment horizontal="right" vertical="center" wrapText="1"/>
    </xf>
    <xf numFmtId="4" fontId="1" fillId="25" borderId="30" xfId="27" applyNumberFormat="1" applyFont="1" applyFill="1" applyBorder="1" applyAlignment="1">
      <alignment horizontal="right" vertical="center" wrapText="1"/>
    </xf>
    <xf numFmtId="4" fontId="23" fillId="36" borderId="24" xfId="27" applyNumberFormat="1" applyFont="1" applyFill="1" applyBorder="1" applyAlignment="1">
      <alignment horizontal="right" vertical="center" wrapText="1"/>
    </xf>
    <xf numFmtId="4" fontId="23" fillId="36" borderId="48" xfId="27" applyNumberFormat="1" applyFont="1" applyFill="1" applyBorder="1" applyAlignment="1">
      <alignment horizontal="right" vertical="center" wrapText="1"/>
    </xf>
    <xf numFmtId="4" fontId="1" fillId="25" borderId="24" xfId="27" applyNumberFormat="1" applyFont="1" applyFill="1" applyBorder="1" applyAlignment="1">
      <alignment horizontal="right" vertical="center" wrapText="1"/>
    </xf>
    <xf numFmtId="4" fontId="1" fillId="25" borderId="10" xfId="27" applyNumberFormat="1" applyFont="1" applyFill="1" applyBorder="1" applyAlignment="1">
      <alignment horizontal="right" vertical="center" wrapText="1"/>
    </xf>
    <xf numFmtId="4" fontId="1" fillId="25" borderId="33" xfId="27" applyNumberFormat="1" applyFont="1" applyFill="1" applyBorder="1" applyAlignment="1">
      <alignment horizontal="right" vertical="center" wrapText="1"/>
    </xf>
    <xf numFmtId="4" fontId="23" fillId="36" borderId="25" xfId="27" applyNumberFormat="1" applyFont="1" applyFill="1" applyBorder="1" applyAlignment="1">
      <alignment horizontal="right" vertical="center" wrapText="1"/>
    </xf>
    <xf numFmtId="4" fontId="1" fillId="27" borderId="24" xfId="37" applyNumberFormat="1" applyFont="1" applyFill="1" applyBorder="1" applyAlignment="1">
      <alignment horizontal="right" vertical="center"/>
    </xf>
    <xf numFmtId="4" fontId="1" fillId="27" borderId="33" xfId="37" applyNumberFormat="1" applyFont="1" applyFill="1" applyBorder="1" applyAlignment="1">
      <alignment horizontal="right" vertical="center"/>
    </xf>
    <xf numFmtId="0" fontId="23" fillId="34" borderId="15" xfId="0" applyFont="1" applyFill="1" applyBorder="1" applyAlignment="1">
      <alignment horizontal="center" wrapText="1"/>
    </xf>
    <xf numFmtId="4" fontId="1" fillId="37" borderId="24" xfId="27" applyNumberFormat="1" applyFont="1" applyFill="1" applyBorder="1" applyAlignment="1">
      <alignment horizontal="right" vertical="center" wrapText="1"/>
    </xf>
    <xf numFmtId="4" fontId="23" fillId="37" borderId="24" xfId="27" applyNumberFormat="1" applyFont="1" applyFill="1" applyBorder="1" applyAlignment="1">
      <alignment horizontal="right" vertical="center" wrapText="1"/>
    </xf>
    <xf numFmtId="4" fontId="23" fillId="37" borderId="48" xfId="27" applyNumberFormat="1" applyFont="1" applyFill="1" applyBorder="1" applyAlignment="1">
      <alignment horizontal="right" vertical="center" wrapText="1"/>
    </xf>
    <xf numFmtId="4" fontId="1" fillId="37" borderId="10" xfId="27" applyNumberFormat="1" applyFont="1" applyFill="1" applyBorder="1" applyAlignment="1">
      <alignment horizontal="right" vertical="center" wrapText="1"/>
    </xf>
    <xf numFmtId="4" fontId="23" fillId="37" borderId="10" xfId="27" applyNumberFormat="1" applyFont="1" applyFill="1" applyBorder="1" applyAlignment="1">
      <alignment horizontal="right" vertical="center" wrapText="1"/>
    </xf>
    <xf numFmtId="4" fontId="23" fillId="37" borderId="49" xfId="27" applyNumberFormat="1" applyFont="1" applyFill="1" applyBorder="1" applyAlignment="1">
      <alignment horizontal="right" vertical="center" wrapText="1"/>
    </xf>
    <xf numFmtId="4" fontId="1" fillId="37" borderId="33" xfId="27" applyNumberFormat="1" applyFont="1" applyFill="1" applyBorder="1" applyAlignment="1">
      <alignment horizontal="right" vertical="center" wrapText="1"/>
    </xf>
    <xf numFmtId="4" fontId="23" fillId="37" borderId="33" xfId="27" applyNumberFormat="1" applyFont="1" applyFill="1" applyBorder="1" applyAlignment="1">
      <alignment horizontal="right" vertical="center" wrapText="1"/>
    </xf>
    <xf numFmtId="4" fontId="23" fillId="37" borderId="60" xfId="27" applyNumberFormat="1" applyFont="1" applyFill="1" applyBorder="1" applyAlignment="1">
      <alignment horizontal="right" vertical="center" wrapText="1"/>
    </xf>
    <xf numFmtId="4" fontId="1" fillId="37" borderId="30" xfId="27" applyNumberFormat="1" applyFont="1" applyFill="1" applyBorder="1" applyAlignment="1">
      <alignment horizontal="right" vertical="center" wrapText="1"/>
    </xf>
    <xf numFmtId="4" fontId="1" fillId="37" borderId="31" xfId="27" applyNumberFormat="1" applyFont="1" applyFill="1" applyBorder="1" applyAlignment="1">
      <alignment horizontal="right" vertical="center" wrapText="1"/>
    </xf>
    <xf numFmtId="4" fontId="1" fillId="37" borderId="47" xfId="27" applyNumberFormat="1" applyFont="1" applyFill="1" applyBorder="1" applyAlignment="1">
      <alignment horizontal="right" vertical="center" wrapText="1"/>
    </xf>
    <xf numFmtId="4" fontId="1" fillId="38" borderId="38" xfId="37" applyNumberFormat="1" applyFont="1" applyFill="1" applyBorder="1" applyAlignment="1">
      <alignment horizontal="left" vertical="center"/>
    </xf>
    <xf numFmtId="1" fontId="23" fillId="0" borderId="20" xfId="37" applyNumberFormat="1" applyFont="1" applyFill="1" applyBorder="1" applyAlignment="1">
      <alignment horizontal="left" vertical="center" wrapText="1"/>
    </xf>
    <xf numFmtId="4" fontId="1" fillId="25" borderId="13" xfId="37" applyNumberFormat="1" applyFont="1" applyFill="1" applyBorder="1" applyAlignment="1">
      <alignment horizontal="left" vertical="center"/>
    </xf>
    <xf numFmtId="1" fontId="24" fillId="0" borderId="41" xfId="37" applyNumberFormat="1" applyFont="1" applyFill="1" applyBorder="1" applyAlignment="1">
      <alignment horizontal="left" vertical="center"/>
    </xf>
    <xf numFmtId="1" fontId="1" fillId="27" borderId="76" xfId="37" applyNumberFormat="1" applyFont="1" applyFill="1" applyBorder="1" applyAlignment="1">
      <alignment horizontal="left" vertical="center"/>
    </xf>
    <xf numFmtId="1" fontId="1" fillId="27" borderId="43" xfId="37" applyNumberFormat="1" applyFont="1" applyFill="1" applyBorder="1" applyAlignment="1">
      <alignment horizontal="left" vertical="center"/>
    </xf>
    <xf numFmtId="1" fontId="1" fillId="27" borderId="33" xfId="37" applyNumberFormat="1" applyFont="1" applyFill="1" applyBorder="1" applyAlignment="1">
      <alignment horizontal="left" vertical="center"/>
    </xf>
    <xf numFmtId="1" fontId="25" fillId="0" borderId="26" xfId="37" applyNumberFormat="1" applyFont="1" applyFill="1" applyBorder="1" applyAlignment="1">
      <alignment horizontal="left" vertical="center"/>
    </xf>
    <xf numFmtId="1" fontId="1" fillId="0" borderId="26" xfId="37" applyNumberFormat="1" applyFont="1" applyFill="1" applyBorder="1" applyAlignment="1">
      <alignment horizontal="left" vertical="center"/>
    </xf>
    <xf numFmtId="4" fontId="23" fillId="27" borderId="80" xfId="0" applyNumberFormat="1" applyFont="1" applyFill="1" applyBorder="1"/>
    <xf numFmtId="1" fontId="23" fillId="27" borderId="39" xfId="37" applyNumberFormat="1" applyFont="1" applyFill="1" applyBorder="1" applyAlignment="1">
      <alignment horizontal="left" vertical="center" wrapText="1"/>
    </xf>
    <xf numFmtId="0" fontId="1" fillId="33" borderId="39" xfId="0" applyFont="1" applyFill="1" applyBorder="1" applyAlignment="1">
      <alignment wrapText="1"/>
    </xf>
    <xf numFmtId="0" fontId="1" fillId="0" borderId="16" xfId="0" applyFont="1" applyFill="1" applyBorder="1"/>
    <xf numFmtId="0" fontId="1" fillId="33" borderId="0" xfId="0" quotePrefix="1" applyFont="1" applyFill="1" applyAlignment="1">
      <alignment vertical="top"/>
    </xf>
    <xf numFmtId="0" fontId="1" fillId="33" borderId="0" xfId="0" applyFont="1" applyFill="1" applyBorder="1" applyAlignment="1">
      <alignment horizontal="left"/>
    </xf>
    <xf numFmtId="0" fontId="32" fillId="0" borderId="26" xfId="0" applyFont="1" applyFill="1" applyBorder="1" applyAlignment="1" applyProtection="1">
      <alignment horizontal="left" vertical="center" wrapText="1"/>
    </xf>
    <xf numFmtId="4" fontId="1" fillId="33" borderId="0" xfId="37" applyNumberFormat="1" applyFont="1" applyFill="1" applyBorder="1" applyAlignment="1">
      <alignment vertical="top"/>
    </xf>
    <xf numFmtId="4" fontId="1" fillId="25" borderId="49" xfId="0" applyNumberFormat="1" applyFont="1" applyFill="1" applyBorder="1"/>
    <xf numFmtId="4" fontId="1" fillId="25" borderId="78" xfId="0" applyNumberFormat="1" applyFont="1" applyFill="1" applyBorder="1"/>
    <xf numFmtId="4" fontId="1" fillId="25" borderId="60" xfId="0" applyNumberFormat="1" applyFont="1" applyFill="1" applyBorder="1"/>
    <xf numFmtId="4" fontId="1" fillId="25" borderId="62" xfId="0" applyNumberFormat="1" applyFont="1" applyFill="1" applyBorder="1"/>
    <xf numFmtId="4" fontId="1" fillId="39" borderId="28" xfId="37" applyNumberFormat="1" applyFont="1" applyFill="1" applyBorder="1" applyAlignment="1">
      <alignment horizontal="left" vertical="center"/>
    </xf>
    <xf numFmtId="4" fontId="1" fillId="39" borderId="61" xfId="37" applyNumberFormat="1" applyFont="1" applyFill="1" applyBorder="1" applyAlignment="1">
      <alignment horizontal="left" vertical="center"/>
    </xf>
    <xf numFmtId="4" fontId="1" fillId="39" borderId="69" xfId="37" applyNumberFormat="1" applyFont="1" applyFill="1" applyBorder="1" applyAlignment="1">
      <alignment horizontal="left" vertical="center"/>
    </xf>
    <xf numFmtId="4" fontId="23" fillId="27" borderId="66" xfId="27" applyNumberFormat="1" applyFont="1" applyFill="1" applyBorder="1" applyAlignment="1">
      <alignment horizontal="right" vertical="center" wrapText="1"/>
    </xf>
    <xf numFmtId="3" fontId="1" fillId="33" borderId="0" xfId="37" applyNumberFormat="1" applyFont="1" applyFill="1" applyBorder="1" applyAlignment="1">
      <alignment horizontal="left" vertical="center" wrapText="1"/>
    </xf>
    <xf numFmtId="4" fontId="1" fillId="33" borderId="0" xfId="0" quotePrefix="1" applyNumberFormat="1" applyFont="1" applyFill="1"/>
    <xf numFmtId="1" fontId="1" fillId="0" borderId="23" xfId="37" applyNumberFormat="1" applyFont="1" applyFill="1" applyBorder="1" applyAlignment="1">
      <alignment horizontal="left" vertical="center"/>
    </xf>
    <xf numFmtId="4" fontId="23" fillId="33" borderId="0" xfId="37" applyNumberFormat="1" applyFont="1" applyFill="1" applyBorder="1" applyAlignment="1">
      <alignment horizontal="left" vertical="center" wrapText="1"/>
    </xf>
    <xf numFmtId="4" fontId="23" fillId="0" borderId="0" xfId="37" applyNumberFormat="1" applyFont="1" applyFill="1" applyBorder="1" applyAlignment="1">
      <alignment horizontal="left" vertical="center" wrapText="1"/>
    </xf>
    <xf numFmtId="4" fontId="1" fillId="0" borderId="0" xfId="37" applyNumberFormat="1" applyFont="1" applyFill="1" applyBorder="1" applyAlignment="1">
      <alignment horizontal="left" vertical="center" wrapText="1"/>
    </xf>
    <xf numFmtId="0" fontId="1" fillId="0" borderId="0" xfId="37" applyFont="1" applyFill="1" applyBorder="1" applyAlignment="1">
      <alignment horizontal="left" vertical="center" wrapText="1"/>
    </xf>
    <xf numFmtId="0" fontId="32" fillId="0" borderId="10" xfId="0" applyFont="1" applyFill="1" applyBorder="1" applyAlignment="1" applyProtection="1">
      <alignment horizontal="left" vertical="center" wrapText="1"/>
    </xf>
    <xf numFmtId="0" fontId="32" fillId="30" borderId="33" xfId="0" applyFont="1" applyFill="1" applyBorder="1" applyAlignment="1" applyProtection="1">
      <alignment horizontal="left" vertical="center" wrapText="1"/>
    </xf>
    <xf numFmtId="0" fontId="32" fillId="33" borderId="36" xfId="0" applyFont="1" applyFill="1" applyBorder="1" applyAlignment="1" applyProtection="1">
      <alignment horizontal="left" vertical="center" wrapText="1"/>
    </xf>
    <xf numFmtId="9" fontId="32" fillId="33" borderId="36" xfId="35" applyFont="1" applyFill="1" applyBorder="1" applyAlignment="1" applyProtection="1">
      <alignment horizontal="right" vertical="center" wrapText="1"/>
      <protection locked="0"/>
    </xf>
    <xf numFmtId="0" fontId="32" fillId="33" borderId="57" xfId="0" applyFont="1" applyFill="1" applyBorder="1" applyAlignment="1" applyProtection="1">
      <alignment horizontal="left" vertical="center" wrapText="1"/>
    </xf>
    <xf numFmtId="9" fontId="32" fillId="33" borderId="57" xfId="35" applyFont="1" applyFill="1" applyBorder="1" applyAlignment="1" applyProtection="1">
      <alignment horizontal="right" vertical="center" wrapText="1"/>
      <protection locked="0"/>
    </xf>
    <xf numFmtId="4" fontId="29" fillId="27" borderId="0" xfId="37" applyNumberFormat="1" applyFont="1" applyFill="1" applyBorder="1" applyAlignment="1">
      <alignment horizontal="left" vertical="center"/>
    </xf>
    <xf numFmtId="1" fontId="1" fillId="27" borderId="22" xfId="49" applyNumberFormat="1" applyFont="1" applyFill="1" applyBorder="1" applyAlignment="1">
      <alignment horizontal="left" vertical="center"/>
    </xf>
    <xf numFmtId="1" fontId="1" fillId="33" borderId="67" xfId="37" applyNumberFormat="1" applyFont="1" applyFill="1" applyBorder="1" applyAlignment="1">
      <alignment horizontal="left" vertical="center"/>
    </xf>
    <xf numFmtId="4" fontId="25" fillId="33" borderId="0" xfId="37" applyNumberFormat="1" applyFont="1" applyFill="1" applyBorder="1" applyAlignment="1">
      <alignment horizontal="left" vertical="center"/>
    </xf>
    <xf numFmtId="1" fontId="1" fillId="33" borderId="41" xfId="37" applyNumberFormat="1" applyFont="1" applyFill="1" applyBorder="1" applyAlignment="1">
      <alignment horizontal="left" vertical="center"/>
    </xf>
    <xf numFmtId="1" fontId="1" fillId="33" borderId="33" xfId="37" applyNumberFormat="1" applyFont="1" applyFill="1" applyBorder="1" applyAlignment="1">
      <alignment horizontal="left" vertical="center"/>
    </xf>
    <xf numFmtId="4" fontId="1" fillId="25" borderId="35" xfId="37" applyNumberFormat="1" applyFont="1" applyFill="1" applyBorder="1" applyAlignment="1">
      <alignment horizontal="left" vertical="center"/>
    </xf>
    <xf numFmtId="4" fontId="1" fillId="39" borderId="46" xfId="37" applyNumberFormat="1" applyFont="1" applyFill="1" applyBorder="1" applyAlignment="1">
      <alignment horizontal="left" vertical="center"/>
    </xf>
    <xf numFmtId="4" fontId="25" fillId="27" borderId="66" xfId="37" applyNumberFormat="1" applyFont="1" applyFill="1" applyBorder="1" applyAlignment="1">
      <alignment horizontal="left" vertical="center"/>
    </xf>
    <xf numFmtId="1" fontId="26" fillId="33" borderId="0" xfId="37" applyNumberFormat="1" applyFont="1" applyFill="1" applyBorder="1" applyAlignment="1">
      <alignment horizontal="left" vertical="center"/>
    </xf>
    <xf numFmtId="1" fontId="1" fillId="27" borderId="67" xfId="37" applyNumberFormat="1" applyFont="1" applyFill="1" applyBorder="1" applyAlignment="1">
      <alignment horizontal="left" vertical="center"/>
    </xf>
    <xf numFmtId="4" fontId="1" fillId="25" borderId="16" xfId="37" applyNumberFormat="1" applyFont="1" applyFill="1" applyBorder="1" applyAlignment="1">
      <alignment horizontal="right" vertical="center"/>
    </xf>
    <xf numFmtId="4" fontId="1" fillId="25" borderId="35" xfId="37" applyNumberFormat="1" applyFont="1" applyFill="1" applyBorder="1" applyAlignment="1">
      <alignment horizontal="right" vertical="center"/>
    </xf>
    <xf numFmtId="4" fontId="1" fillId="27" borderId="66" xfId="37" applyNumberFormat="1" applyFont="1" applyFill="1" applyBorder="1" applyAlignment="1">
      <alignment horizontal="right" vertical="center"/>
    </xf>
    <xf numFmtId="4" fontId="1" fillId="25" borderId="19" xfId="37" applyNumberFormat="1" applyFont="1" applyFill="1" applyBorder="1" applyAlignment="1">
      <alignment horizontal="right" vertical="center"/>
    </xf>
    <xf numFmtId="1" fontId="25" fillId="0" borderId="67" xfId="37" applyNumberFormat="1" applyFont="1" applyFill="1" applyBorder="1" applyAlignment="1">
      <alignment horizontal="left" vertical="center"/>
    </xf>
    <xf numFmtId="4" fontId="1" fillId="40" borderId="35" xfId="37" applyNumberFormat="1" applyFont="1" applyFill="1" applyBorder="1" applyAlignment="1">
      <alignment horizontal="right" vertical="center"/>
    </xf>
    <xf numFmtId="4" fontId="1" fillId="33" borderId="73" xfId="37" applyNumberFormat="1" applyFont="1" applyFill="1" applyBorder="1" applyAlignment="1">
      <alignment horizontal="right" vertical="center"/>
    </xf>
    <xf numFmtId="4" fontId="1" fillId="27" borderId="16" xfId="37" applyNumberFormat="1" applyFont="1" applyFill="1" applyBorder="1" applyAlignment="1">
      <alignment horizontal="right" vertical="center" wrapText="1"/>
    </xf>
    <xf numFmtId="4" fontId="1" fillId="27" borderId="35" xfId="37" applyNumberFormat="1" applyFont="1" applyFill="1" applyBorder="1" applyAlignment="1">
      <alignment horizontal="right" vertical="center" wrapText="1"/>
    </xf>
    <xf numFmtId="4" fontId="23" fillId="0" borderId="0" xfId="27" applyNumberFormat="1" applyFont="1" applyFill="1" applyBorder="1" applyAlignment="1">
      <alignment horizontal="left" vertical="center" wrapText="1"/>
    </xf>
    <xf numFmtId="4" fontId="1" fillId="27" borderId="41" xfId="27" applyNumberFormat="1" applyFont="1" applyFill="1" applyBorder="1" applyAlignment="1">
      <alignment horizontal="right" vertical="center" wrapText="1"/>
    </xf>
    <xf numFmtId="0" fontId="1" fillId="25" borderId="66" xfId="47" applyFont="1" applyFill="1" applyBorder="1"/>
    <xf numFmtId="4" fontId="1" fillId="27" borderId="10" xfId="27" applyNumberFormat="1" applyFont="1" applyFill="1" applyBorder="1" applyAlignment="1">
      <alignment horizontal="right" vertical="center" wrapText="1"/>
    </xf>
    <xf numFmtId="4" fontId="1" fillId="27" borderId="33" xfId="27" applyNumberFormat="1" applyFont="1" applyFill="1" applyBorder="1" applyAlignment="1">
      <alignment horizontal="right" vertical="center" wrapText="1"/>
    </xf>
    <xf numFmtId="4" fontId="1" fillId="27" borderId="42" xfId="27" applyNumberFormat="1" applyFont="1" applyFill="1" applyBorder="1" applyAlignment="1">
      <alignment horizontal="right" vertical="center" wrapText="1"/>
    </xf>
    <xf numFmtId="4" fontId="1" fillId="27" borderId="11" xfId="27" applyNumberFormat="1" applyFont="1" applyFill="1" applyBorder="1" applyAlignment="1">
      <alignment horizontal="right" vertical="center" wrapText="1"/>
    </xf>
    <xf numFmtId="4" fontId="23" fillId="27" borderId="20" xfId="27" applyNumberFormat="1" applyFont="1" applyFill="1" applyBorder="1" applyAlignment="1">
      <alignment horizontal="right" vertical="center" wrapText="1"/>
    </xf>
    <xf numFmtId="4" fontId="1" fillId="27" borderId="24" xfId="27" applyNumberFormat="1" applyFont="1" applyFill="1" applyBorder="1" applyAlignment="1">
      <alignment horizontal="right" vertical="center" wrapText="1"/>
    </xf>
    <xf numFmtId="4" fontId="1" fillId="27" borderId="47" xfId="27" applyNumberFormat="1" applyFont="1" applyFill="1" applyBorder="1" applyAlignment="1">
      <alignment horizontal="right" vertical="center" wrapText="1"/>
    </xf>
    <xf numFmtId="4" fontId="23" fillId="27" borderId="41" xfId="27" applyNumberFormat="1" applyFont="1" applyFill="1" applyBorder="1" applyAlignment="1">
      <alignment horizontal="right" vertical="center" wrapText="1"/>
    </xf>
    <xf numFmtId="4" fontId="25" fillId="33" borderId="29" xfId="37" applyNumberFormat="1" applyFont="1" applyFill="1" applyBorder="1" applyAlignment="1">
      <alignment horizontal="left" vertical="center"/>
    </xf>
    <xf numFmtId="1" fontId="1" fillId="27" borderId="59" xfId="49" applyNumberFormat="1" applyFont="1" applyFill="1" applyBorder="1" applyAlignment="1">
      <alignment horizontal="left" vertical="center"/>
    </xf>
    <xf numFmtId="4" fontId="1" fillId="40" borderId="26" xfId="27" applyNumberFormat="1" applyFont="1" applyFill="1" applyBorder="1" applyAlignment="1">
      <alignment horizontal="right" vertical="center" wrapText="1"/>
    </xf>
    <xf numFmtId="4" fontId="1" fillId="40" borderId="32" xfId="27" applyNumberFormat="1" applyFont="1" applyFill="1" applyBorder="1" applyAlignment="1">
      <alignment horizontal="right" vertical="center" wrapText="1"/>
    </xf>
    <xf numFmtId="4" fontId="1" fillId="40" borderId="41" xfId="27" applyNumberFormat="1" applyFont="1" applyFill="1" applyBorder="1" applyAlignment="1">
      <alignment horizontal="right" vertical="center" wrapText="1"/>
    </xf>
    <xf numFmtId="4" fontId="1" fillId="40" borderId="59" xfId="37" applyNumberFormat="1" applyFont="1" applyFill="1" applyBorder="1" applyAlignment="1">
      <alignment horizontal="right" vertical="center"/>
    </xf>
    <xf numFmtId="4" fontId="1" fillId="40" borderId="47" xfId="37" applyNumberFormat="1" applyFont="1" applyFill="1" applyBorder="1" applyAlignment="1">
      <alignment horizontal="right" vertical="center"/>
    </xf>
    <xf numFmtId="4" fontId="23" fillId="40" borderId="55" xfId="37" applyNumberFormat="1" applyFont="1" applyFill="1" applyBorder="1" applyAlignment="1">
      <alignment horizontal="right" vertical="center"/>
    </xf>
    <xf numFmtId="4" fontId="23" fillId="40" borderId="56" xfId="37" applyNumberFormat="1" applyFont="1" applyFill="1" applyBorder="1" applyAlignment="1">
      <alignment horizontal="right" vertical="center"/>
    </xf>
    <xf numFmtId="4" fontId="1" fillId="40" borderId="42" xfId="27" applyNumberFormat="1" applyFont="1" applyFill="1" applyBorder="1" applyAlignment="1">
      <alignment horizontal="right" vertical="center" wrapText="1"/>
    </xf>
    <xf numFmtId="4" fontId="1" fillId="40" borderId="14" xfId="27" applyNumberFormat="1" applyFont="1" applyFill="1" applyBorder="1" applyAlignment="1">
      <alignment horizontal="right" vertical="center" wrapText="1"/>
    </xf>
    <xf numFmtId="0" fontId="1" fillId="33" borderId="50" xfId="0" applyFont="1" applyFill="1" applyBorder="1" applyAlignment="1">
      <alignment vertical="center" textRotation="90"/>
    </xf>
    <xf numFmtId="0" fontId="1" fillId="33" borderId="44" xfId="0" applyFont="1" applyFill="1" applyBorder="1" applyAlignment="1">
      <alignment vertical="center" textRotation="90"/>
    </xf>
    <xf numFmtId="1" fontId="23" fillId="33" borderId="22" xfId="49" applyNumberFormat="1" applyFont="1" applyFill="1" applyBorder="1" applyAlignment="1">
      <alignment horizontal="left" vertical="center"/>
    </xf>
    <xf numFmtId="4" fontId="23" fillId="27" borderId="42" xfId="27" applyNumberFormat="1" applyFont="1" applyFill="1" applyBorder="1" applyAlignment="1">
      <alignment horizontal="right" vertical="center" wrapText="1"/>
    </xf>
    <xf numFmtId="4" fontId="23" fillId="40" borderId="24" xfId="27" applyNumberFormat="1" applyFont="1" applyFill="1" applyBorder="1" applyAlignment="1">
      <alignment horizontal="right" vertical="center" wrapText="1"/>
    </xf>
    <xf numFmtId="4" fontId="23" fillId="40" borderId="48" xfId="27" applyNumberFormat="1" applyFont="1" applyFill="1" applyBorder="1" applyAlignment="1">
      <alignment horizontal="right" vertical="center" wrapText="1"/>
    </xf>
    <xf numFmtId="4" fontId="23" fillId="40" borderId="25" xfId="27" applyNumberFormat="1" applyFont="1" applyFill="1" applyBorder="1" applyAlignment="1">
      <alignment horizontal="right" vertical="center" wrapText="1"/>
    </xf>
    <xf numFmtId="4" fontId="1" fillId="40" borderId="10" xfId="27" applyNumberFormat="1" applyFont="1" applyFill="1" applyBorder="1" applyAlignment="1">
      <alignment horizontal="right" vertical="center" wrapText="1"/>
    </xf>
    <xf numFmtId="4" fontId="23" fillId="40" borderId="10" xfId="27" applyNumberFormat="1" applyFont="1" applyFill="1" applyBorder="1" applyAlignment="1">
      <alignment horizontal="right" vertical="center" wrapText="1"/>
    </xf>
    <xf numFmtId="4" fontId="23" fillId="40" borderId="49" xfId="27" applyNumberFormat="1" applyFont="1" applyFill="1" applyBorder="1" applyAlignment="1">
      <alignment horizontal="right" vertical="center" wrapText="1"/>
    </xf>
    <xf numFmtId="4" fontId="23" fillId="40" borderId="12" xfId="27" applyNumberFormat="1" applyFont="1" applyFill="1" applyBorder="1" applyAlignment="1">
      <alignment horizontal="right" vertical="center" wrapText="1"/>
    </xf>
    <xf numFmtId="4" fontId="1" fillId="40" borderId="33" xfId="27" applyNumberFormat="1" applyFont="1" applyFill="1" applyBorder="1" applyAlignment="1">
      <alignment horizontal="right" vertical="center" wrapText="1"/>
    </xf>
    <xf numFmtId="4" fontId="23" fillId="40" borderId="33" xfId="27" applyNumberFormat="1" applyFont="1" applyFill="1" applyBorder="1" applyAlignment="1">
      <alignment horizontal="right" vertical="center" wrapText="1"/>
    </xf>
    <xf numFmtId="4" fontId="23" fillId="40" borderId="60" xfId="27" applyNumberFormat="1" applyFont="1" applyFill="1" applyBorder="1" applyAlignment="1">
      <alignment horizontal="right" vertical="center" wrapText="1"/>
    </xf>
    <xf numFmtId="4" fontId="23" fillId="40" borderId="35" xfId="27" applyNumberFormat="1" applyFont="1" applyFill="1" applyBorder="1" applyAlignment="1">
      <alignment horizontal="right" vertical="center" wrapText="1"/>
    </xf>
    <xf numFmtId="1" fontId="23" fillId="0" borderId="22" xfId="37" applyNumberFormat="1" applyFont="1" applyFill="1" applyBorder="1" applyAlignment="1">
      <alignment horizontal="left" vertical="center"/>
    </xf>
    <xf numFmtId="4" fontId="23" fillId="27" borderId="16" xfId="0" applyNumberFormat="1" applyFont="1" applyFill="1" applyBorder="1" applyAlignment="1">
      <alignment horizontal="right"/>
    </xf>
    <xf numFmtId="4" fontId="23" fillId="40" borderId="31" xfId="27" applyNumberFormat="1" applyFont="1" applyFill="1" applyBorder="1" applyAlignment="1">
      <alignment horizontal="right" vertical="center" wrapText="1"/>
    </xf>
    <xf numFmtId="4" fontId="23" fillId="40" borderId="49" xfId="37" applyNumberFormat="1" applyFont="1" applyFill="1" applyBorder="1" applyAlignment="1">
      <alignment horizontal="right" vertical="center"/>
    </xf>
    <xf numFmtId="4" fontId="23" fillId="40" borderId="31" xfId="37" applyNumberFormat="1" applyFont="1" applyFill="1" applyBorder="1" applyAlignment="1">
      <alignment horizontal="right" vertical="center"/>
    </xf>
    <xf numFmtId="4" fontId="1" fillId="27" borderId="12" xfId="0" applyNumberFormat="1" applyFont="1" applyFill="1" applyBorder="1" applyAlignment="1">
      <alignment horizontal="right"/>
    </xf>
    <xf numFmtId="4" fontId="23" fillId="40" borderId="23" xfId="27" applyNumberFormat="1" applyFont="1" applyFill="1" applyBorder="1" applyAlignment="1">
      <alignment horizontal="right" vertical="center" wrapText="1"/>
    </xf>
    <xf numFmtId="4" fontId="23" fillId="33" borderId="0" xfId="0" applyNumberFormat="1" applyFont="1" applyFill="1" applyBorder="1" applyAlignment="1">
      <alignment horizontal="center"/>
    </xf>
    <xf numFmtId="0" fontId="1" fillId="0" borderId="41" xfId="0" applyFont="1" applyBorder="1" applyAlignment="1"/>
    <xf numFmtId="0" fontId="1" fillId="0" borderId="33" xfId="0" applyFont="1" applyBorder="1" applyAlignment="1"/>
    <xf numFmtId="4" fontId="1" fillId="27" borderId="16" xfId="0" applyNumberFormat="1" applyFont="1" applyFill="1" applyBorder="1" applyAlignment="1"/>
    <xf numFmtId="4" fontId="1" fillId="27" borderId="35" xfId="0" applyNumberFormat="1" applyFont="1" applyFill="1" applyBorder="1" applyAlignment="1"/>
    <xf numFmtId="1" fontId="23" fillId="0" borderId="55" xfId="37" applyNumberFormat="1" applyFont="1" applyFill="1" applyBorder="1" applyAlignment="1">
      <alignment horizontal="left" vertical="center"/>
    </xf>
    <xf numFmtId="1" fontId="1" fillId="27" borderId="22" xfId="37" applyNumberFormat="1" applyFont="1" applyFill="1" applyBorder="1" applyAlignment="1">
      <alignment horizontal="left" vertical="center"/>
    </xf>
    <xf numFmtId="1" fontId="1" fillId="27" borderId="23" xfId="37" applyNumberFormat="1" applyFont="1" applyFill="1" applyBorder="1" applyAlignment="1">
      <alignment horizontal="left" vertical="center"/>
    </xf>
    <xf numFmtId="1" fontId="1" fillId="27" borderId="59" xfId="37" applyNumberFormat="1" applyFont="1" applyFill="1" applyBorder="1" applyAlignment="1">
      <alignment horizontal="left" vertical="center"/>
    </xf>
    <xf numFmtId="4" fontId="23" fillId="40" borderId="54" xfId="27" applyNumberFormat="1" applyFont="1" applyFill="1" applyBorder="1" applyAlignment="1">
      <alignment horizontal="right" vertical="center" wrapText="1"/>
    </xf>
    <xf numFmtId="4" fontId="23" fillId="40" borderId="11" xfId="27" applyNumberFormat="1" applyFont="1" applyFill="1" applyBorder="1" applyAlignment="1">
      <alignment horizontal="right" vertical="center" wrapText="1"/>
    </xf>
    <xf numFmtId="4" fontId="23" fillId="40" borderId="13" xfId="27" applyNumberFormat="1" applyFont="1" applyFill="1" applyBorder="1" applyAlignment="1">
      <alignment horizontal="right" vertical="center" wrapText="1"/>
    </xf>
    <xf numFmtId="4" fontId="23" fillId="27" borderId="20" xfId="37" applyNumberFormat="1" applyFont="1" applyFill="1" applyBorder="1" applyAlignment="1">
      <alignment horizontal="right" vertical="center"/>
    </xf>
    <xf numFmtId="4" fontId="1" fillId="40" borderId="31" xfId="27" applyNumberFormat="1" applyFont="1" applyFill="1" applyBorder="1" applyAlignment="1">
      <alignment horizontal="right" vertical="center" wrapText="1"/>
    </xf>
    <xf numFmtId="4" fontId="1" fillId="40" borderId="47" xfId="27" applyNumberFormat="1" applyFont="1" applyFill="1" applyBorder="1" applyAlignment="1">
      <alignment horizontal="right" vertical="center" wrapText="1"/>
    </xf>
    <xf numFmtId="4" fontId="23" fillId="40" borderId="36" xfId="27" applyNumberFormat="1" applyFont="1" applyFill="1" applyBorder="1" applyAlignment="1">
      <alignment horizontal="right" vertical="center" wrapText="1"/>
    </xf>
    <xf numFmtId="4" fontId="23" fillId="40" borderId="32" xfId="27" applyNumberFormat="1" applyFont="1" applyFill="1" applyBorder="1" applyAlignment="1">
      <alignment horizontal="right" vertical="center" wrapText="1"/>
    </xf>
    <xf numFmtId="4" fontId="23" fillId="40" borderId="55" xfId="27" applyNumberFormat="1" applyFont="1" applyFill="1" applyBorder="1" applyAlignment="1">
      <alignment horizontal="right" vertical="center" wrapText="1"/>
    </xf>
    <xf numFmtId="4" fontId="23" fillId="40" borderId="56" xfId="27" applyNumberFormat="1" applyFont="1" applyFill="1" applyBorder="1" applyAlignment="1">
      <alignment horizontal="right" vertical="center" wrapText="1"/>
    </xf>
    <xf numFmtId="4" fontId="25" fillId="40" borderId="55" xfId="27" applyNumberFormat="1" applyFont="1" applyFill="1" applyBorder="1" applyAlignment="1">
      <alignment horizontal="right" vertical="center" wrapText="1"/>
    </xf>
    <xf numFmtId="4" fontId="25" fillId="40" borderId="56" xfId="27" applyNumberFormat="1" applyFont="1" applyFill="1" applyBorder="1" applyAlignment="1">
      <alignment horizontal="right" vertical="center" wrapText="1"/>
    </xf>
    <xf numFmtId="4" fontId="25" fillId="40" borderId="58" xfId="37" applyNumberFormat="1" applyFont="1" applyFill="1" applyBorder="1" applyAlignment="1">
      <alignment horizontal="right" vertical="center"/>
    </xf>
    <xf numFmtId="0" fontId="1" fillId="33" borderId="0" xfId="0" applyFont="1" applyFill="1" applyBorder="1" applyAlignment="1"/>
    <xf numFmtId="0" fontId="1" fillId="33" borderId="29" xfId="0" applyFont="1" applyFill="1" applyBorder="1" applyAlignment="1"/>
    <xf numFmtId="4" fontId="1" fillId="27" borderId="56" xfId="0" applyNumberFormat="1" applyFont="1" applyFill="1" applyBorder="1"/>
    <xf numFmtId="4" fontId="25" fillId="27" borderId="42" xfId="0" applyNumberFormat="1" applyFont="1" applyFill="1" applyBorder="1"/>
    <xf numFmtId="4" fontId="1" fillId="27" borderId="41" xfId="0" applyNumberFormat="1" applyFont="1" applyFill="1" applyBorder="1"/>
    <xf numFmtId="4" fontId="1" fillId="27" borderId="67" xfId="0" applyNumberFormat="1" applyFont="1" applyFill="1" applyBorder="1"/>
    <xf numFmtId="4" fontId="25" fillId="27" borderId="41" xfId="27" applyNumberFormat="1" applyFont="1" applyFill="1" applyBorder="1" applyAlignment="1">
      <alignment horizontal="right" vertical="center" wrapText="1"/>
    </xf>
    <xf numFmtId="0" fontId="1" fillId="0" borderId="0" xfId="0" applyFont="1" applyBorder="1" applyAlignment="1"/>
    <xf numFmtId="4" fontId="23" fillId="33" borderId="0" xfId="0" applyNumberFormat="1" applyFont="1" applyFill="1" applyBorder="1" applyAlignment="1">
      <alignment horizontal="center"/>
    </xf>
    <xf numFmtId="0" fontId="23" fillId="27" borderId="26" xfId="37" applyFont="1" applyFill="1" applyBorder="1" applyAlignment="1">
      <alignment horizontal="center" vertical="center" wrapText="1"/>
    </xf>
    <xf numFmtId="0" fontId="23" fillId="27" borderId="32" xfId="37" applyFont="1" applyFill="1" applyBorder="1" applyAlignment="1">
      <alignment horizontal="center" vertical="center" wrapText="1"/>
    </xf>
    <xf numFmtId="0" fontId="1" fillId="0" borderId="15" xfId="0" applyFont="1" applyFill="1" applyBorder="1" applyAlignment="1">
      <alignment horizontal="center"/>
    </xf>
    <xf numFmtId="0" fontId="23" fillId="33" borderId="0" xfId="0" applyFont="1" applyFill="1" applyBorder="1" applyAlignment="1"/>
    <xf numFmtId="0" fontId="1" fillId="39" borderId="0" xfId="0" applyFont="1" applyFill="1"/>
    <xf numFmtId="0" fontId="1" fillId="25" borderId="0" xfId="0" applyFont="1" applyFill="1"/>
    <xf numFmtId="0" fontId="1" fillId="27" borderId="0" xfId="0" applyFont="1" applyFill="1"/>
    <xf numFmtId="4" fontId="25" fillId="25" borderId="13" xfId="27" applyNumberFormat="1" applyFont="1" applyFill="1" applyBorder="1" applyAlignment="1">
      <alignment horizontal="right" vertical="center" wrapText="1"/>
    </xf>
    <xf numFmtId="4" fontId="1" fillId="25" borderId="23" xfId="0" applyNumberFormat="1" applyFont="1" applyFill="1" applyBorder="1"/>
    <xf numFmtId="4" fontId="1" fillId="25" borderId="18" xfId="0" applyNumberFormat="1" applyFont="1" applyFill="1" applyBorder="1"/>
    <xf numFmtId="4" fontId="1" fillId="25" borderId="59" xfId="0" applyNumberFormat="1" applyFont="1" applyFill="1" applyBorder="1"/>
    <xf numFmtId="4" fontId="1" fillId="25" borderId="64" xfId="0" applyNumberFormat="1" applyFont="1" applyFill="1" applyBorder="1"/>
    <xf numFmtId="0" fontId="1" fillId="33" borderId="68" xfId="0" applyFont="1" applyFill="1" applyBorder="1"/>
    <xf numFmtId="4" fontId="1" fillId="33" borderId="29" xfId="0" applyNumberFormat="1" applyFont="1" applyFill="1" applyBorder="1"/>
    <xf numFmtId="4" fontId="1" fillId="27" borderId="20" xfId="0" applyNumberFormat="1" applyFont="1" applyFill="1" applyBorder="1"/>
    <xf numFmtId="4" fontId="1" fillId="27" borderId="54" xfId="27" applyNumberFormat="1" applyFont="1" applyFill="1" applyBorder="1" applyAlignment="1">
      <alignment horizontal="right" vertical="center" wrapText="1"/>
    </xf>
    <xf numFmtId="4" fontId="1" fillId="27" borderId="72" xfId="0" applyNumberFormat="1" applyFont="1" applyFill="1" applyBorder="1"/>
    <xf numFmtId="9" fontId="0" fillId="0" borderId="0" xfId="35" applyFont="1" applyAlignment="1">
      <alignment horizontal="left"/>
    </xf>
    <xf numFmtId="4" fontId="0" fillId="0" borderId="0" xfId="0" applyNumberFormat="1" applyFill="1"/>
    <xf numFmtId="0" fontId="0" fillId="0" borderId="0" xfId="0" applyAlignment="1">
      <alignment horizontal="right"/>
    </xf>
    <xf numFmtId="4" fontId="0" fillId="33" borderId="0" xfId="0" applyNumberFormat="1" applyFill="1"/>
    <xf numFmtId="0" fontId="0" fillId="33" borderId="0" xfId="0" applyFill="1"/>
    <xf numFmtId="0" fontId="0" fillId="33" borderId="0" xfId="0" applyFill="1" applyBorder="1"/>
    <xf numFmtId="4" fontId="0" fillId="33" borderId="0" xfId="0" applyNumberFormat="1" applyFill="1" applyBorder="1"/>
    <xf numFmtId="4" fontId="23" fillId="27" borderId="0" xfId="37" applyNumberFormat="1" applyFont="1" applyFill="1" applyBorder="1" applyAlignment="1">
      <alignment horizontal="center" vertical="center" wrapText="1"/>
    </xf>
    <xf numFmtId="9" fontId="0" fillId="33" borderId="0" xfId="35" applyFont="1" applyFill="1" applyAlignment="1">
      <alignment horizontal="left"/>
    </xf>
    <xf numFmtId="0" fontId="40" fillId="33" borderId="0" xfId="52" applyFont="1" applyFill="1" applyAlignment="1">
      <alignment horizontal="left" vertical="top"/>
    </xf>
    <xf numFmtId="0" fontId="1" fillId="33" borderId="0" xfId="52" applyFill="1"/>
    <xf numFmtId="0" fontId="1" fillId="33" borderId="70" xfId="52" applyFill="1" applyBorder="1" applyAlignment="1">
      <alignment horizontal="right"/>
    </xf>
    <xf numFmtId="170" fontId="3" fillId="33" borderId="0" xfId="52" applyNumberFormat="1" applyFont="1" applyFill="1" applyAlignment="1">
      <alignment horizontal="right"/>
    </xf>
    <xf numFmtId="0" fontId="1" fillId="33" borderId="51" xfId="52" applyFill="1" applyBorder="1" applyAlignment="1">
      <alignment horizontal="right"/>
    </xf>
    <xf numFmtId="4" fontId="3" fillId="33" borderId="0" xfId="52" applyNumberFormat="1" applyFont="1" applyFill="1" applyAlignment="1">
      <alignment horizontal="right"/>
    </xf>
    <xf numFmtId="4" fontId="0" fillId="25" borderId="17" xfId="0" applyNumberFormat="1" applyFill="1" applyBorder="1"/>
    <xf numFmtId="4" fontId="0" fillId="27" borderId="17" xfId="0" applyNumberFormat="1" applyFill="1" applyBorder="1"/>
    <xf numFmtId="4" fontId="0" fillId="33" borderId="17" xfId="35" applyNumberFormat="1" applyFont="1" applyFill="1" applyBorder="1" applyAlignment="1">
      <alignment horizontal="right"/>
    </xf>
    <xf numFmtId="4" fontId="0" fillId="33" borderId="17" xfId="0" applyNumberFormat="1" applyFill="1" applyBorder="1" applyAlignment="1">
      <alignment horizontal="right"/>
    </xf>
    <xf numFmtId="0" fontId="0" fillId="33" borderId="41" xfId="0" applyFill="1" applyBorder="1"/>
    <xf numFmtId="9" fontId="0" fillId="27" borderId="15" xfId="35" applyFont="1" applyFill="1" applyBorder="1" applyAlignment="1">
      <alignment horizontal="left"/>
    </xf>
    <xf numFmtId="0" fontId="1" fillId="33" borderId="10" xfId="0" applyFont="1" applyFill="1" applyBorder="1" applyAlignment="1">
      <alignment horizontal="right" wrapText="1"/>
    </xf>
    <xf numFmtId="4" fontId="0" fillId="27" borderId="12" xfId="0" applyNumberFormat="1" applyFill="1" applyBorder="1"/>
    <xf numFmtId="0" fontId="0" fillId="33" borderId="12" xfId="0" applyFill="1" applyBorder="1" applyAlignment="1">
      <alignment horizontal="right"/>
    </xf>
    <xf numFmtId="4" fontId="0" fillId="27" borderId="19" xfId="0" applyNumberFormat="1" applyFill="1" applyBorder="1"/>
    <xf numFmtId="3" fontId="0" fillId="27" borderId="78" xfId="0" applyNumberFormat="1" applyFill="1" applyBorder="1"/>
    <xf numFmtId="3" fontId="0" fillId="33" borderId="78" xfId="0" applyNumberFormat="1" applyFill="1" applyBorder="1" applyAlignment="1">
      <alignment horizontal="right"/>
    </xf>
    <xf numFmtId="3" fontId="0" fillId="25" borderId="78" xfId="0" applyNumberFormat="1" applyFill="1" applyBorder="1"/>
    <xf numFmtId="3" fontId="0" fillId="25" borderId="62" xfId="0" applyNumberFormat="1" applyFill="1" applyBorder="1"/>
    <xf numFmtId="169" fontId="39" fillId="33" borderId="81" xfId="0" applyNumberFormat="1" applyFont="1" applyFill="1" applyBorder="1" applyAlignment="1">
      <alignment horizontal="right"/>
    </xf>
    <xf numFmtId="0" fontId="0" fillId="33" borderId="21" xfId="0" applyFill="1" applyBorder="1"/>
    <xf numFmtId="0" fontId="1" fillId="33" borderId="29" xfId="0" applyFont="1" applyFill="1" applyBorder="1" applyAlignment="1">
      <alignment horizontal="right"/>
    </xf>
    <xf numFmtId="0" fontId="1" fillId="33" borderId="29" xfId="0" applyFont="1" applyFill="1" applyBorder="1" applyAlignment="1">
      <alignment horizontal="right" wrapText="1"/>
    </xf>
    <xf numFmtId="4" fontId="0" fillId="33" borderId="44" xfId="35" applyNumberFormat="1" applyFont="1" applyFill="1" applyBorder="1" applyAlignment="1">
      <alignment horizontal="left"/>
    </xf>
    <xf numFmtId="4" fontId="0" fillId="25" borderId="12" xfId="35" applyNumberFormat="1" applyFont="1" applyFill="1" applyBorder="1" applyAlignment="1">
      <alignment horizontal="right"/>
    </xf>
    <xf numFmtId="0" fontId="0" fillId="33" borderId="44" xfId="0" applyFill="1" applyBorder="1"/>
    <xf numFmtId="0" fontId="0" fillId="33" borderId="45" xfId="0" applyFill="1" applyBorder="1"/>
    <xf numFmtId="4" fontId="1" fillId="25" borderId="15" xfId="0" applyNumberFormat="1" applyFont="1" applyFill="1" applyBorder="1"/>
    <xf numFmtId="4" fontId="0" fillId="25" borderId="19" xfId="0" applyNumberFormat="1" applyFill="1" applyBorder="1"/>
    <xf numFmtId="0" fontId="1" fillId="33" borderId="55" xfId="0" applyFont="1" applyFill="1" applyBorder="1" applyAlignment="1">
      <alignment wrapText="1"/>
    </xf>
    <xf numFmtId="10" fontId="0" fillId="25" borderId="71" xfId="35" applyNumberFormat="1" applyFont="1" applyFill="1" applyBorder="1"/>
    <xf numFmtId="10" fontId="0" fillId="25" borderId="66" xfId="35" applyNumberFormat="1" applyFont="1" applyFill="1" applyBorder="1"/>
    <xf numFmtId="4" fontId="0" fillId="33" borderId="82" xfId="0" applyNumberFormat="1" applyFill="1" applyBorder="1"/>
    <xf numFmtId="9" fontId="0" fillId="33" borderId="82" xfId="35" applyFont="1" applyFill="1" applyBorder="1" applyAlignment="1">
      <alignment horizontal="left"/>
    </xf>
    <xf numFmtId="0" fontId="0" fillId="33" borderId="82" xfId="0" applyFill="1" applyBorder="1"/>
    <xf numFmtId="0" fontId="0" fillId="33" borderId="32" xfId="0" applyFill="1" applyBorder="1"/>
    <xf numFmtId="0" fontId="1" fillId="33" borderId="10" xfId="0" applyFont="1" applyFill="1" applyBorder="1" applyAlignment="1">
      <alignment wrapText="1"/>
    </xf>
    <xf numFmtId="0" fontId="0" fillId="33" borderId="33" xfId="0" applyFill="1" applyBorder="1"/>
    <xf numFmtId="4" fontId="1" fillId="39" borderId="19" xfId="37" applyNumberFormat="1" applyFont="1" applyFill="1" applyBorder="1" applyAlignment="1">
      <alignment horizontal="left" vertical="center" wrapText="1"/>
    </xf>
    <xf numFmtId="0" fontId="0" fillId="33" borderId="55" xfId="0" applyFill="1" applyBorder="1"/>
    <xf numFmtId="0" fontId="1" fillId="33" borderId="58" xfId="0" applyFont="1" applyFill="1" applyBorder="1"/>
    <xf numFmtId="0" fontId="1" fillId="33" borderId="29" xfId="52" applyFill="1" applyBorder="1"/>
    <xf numFmtId="0" fontId="1" fillId="33" borderId="0" xfId="52" applyFill="1" applyBorder="1"/>
    <xf numFmtId="0" fontId="1" fillId="33" borderId="14" xfId="52" applyFill="1" applyBorder="1"/>
    <xf numFmtId="9" fontId="1" fillId="0" borderId="0" xfId="0" applyNumberFormat="1" applyFont="1"/>
    <xf numFmtId="4" fontId="1" fillId="25" borderId="83" xfId="0" applyNumberFormat="1" applyFont="1" applyFill="1" applyBorder="1"/>
    <xf numFmtId="9" fontId="1" fillId="33" borderId="84" xfId="35" applyFont="1" applyFill="1" applyBorder="1" applyAlignment="1">
      <alignment horizontal="left" wrapText="1"/>
    </xf>
    <xf numFmtId="0" fontId="1" fillId="33" borderId="44" xfId="0" quotePrefix="1" applyFont="1" applyFill="1" applyBorder="1"/>
    <xf numFmtId="0" fontId="0" fillId="33" borderId="29" xfId="0" applyFill="1" applyBorder="1"/>
    <xf numFmtId="4" fontId="23" fillId="27" borderId="19" xfId="0" applyNumberFormat="1" applyFont="1" applyFill="1" applyBorder="1"/>
    <xf numFmtId="170" fontId="0" fillId="0" borderId="0" xfId="0" applyNumberFormat="1"/>
    <xf numFmtId="9" fontId="1" fillId="33" borderId="15" xfId="35" applyFont="1" applyFill="1" applyBorder="1" applyAlignment="1">
      <alignment horizontal="left" wrapText="1"/>
    </xf>
    <xf numFmtId="0" fontId="1" fillId="33" borderId="42" xfId="0" applyFont="1" applyFill="1" applyBorder="1" applyAlignment="1">
      <alignment wrapText="1"/>
    </xf>
    <xf numFmtId="0" fontId="1" fillId="0" borderId="20" xfId="0" applyFont="1" applyBorder="1" applyAlignment="1">
      <alignment wrapText="1"/>
    </xf>
    <xf numFmtId="0" fontId="0" fillId="33" borderId="65" xfId="0" applyFill="1" applyBorder="1"/>
    <xf numFmtId="0" fontId="0" fillId="33" borderId="37" xfId="0" applyFill="1" applyBorder="1"/>
    <xf numFmtId="0" fontId="1" fillId="33" borderId="12" xfId="0" applyFont="1" applyFill="1" applyBorder="1" applyAlignment="1">
      <alignment wrapText="1"/>
    </xf>
    <xf numFmtId="0" fontId="0" fillId="33" borderId="23" xfId="0" applyFill="1" applyBorder="1"/>
    <xf numFmtId="4" fontId="0" fillId="33" borderId="85" xfId="0" applyNumberFormat="1" applyFill="1" applyBorder="1"/>
    <xf numFmtId="9" fontId="0" fillId="33" borderId="85" xfId="35" applyFont="1" applyFill="1" applyBorder="1" applyAlignment="1">
      <alignment horizontal="left"/>
    </xf>
    <xf numFmtId="0" fontId="0" fillId="33" borderId="85" xfId="0" applyFill="1" applyBorder="1"/>
    <xf numFmtId="4" fontId="0" fillId="0" borderId="85" xfId="0" applyNumberFormat="1" applyFill="1" applyBorder="1"/>
    <xf numFmtId="0" fontId="0" fillId="33" borderId="87" xfId="0" applyFill="1" applyBorder="1"/>
    <xf numFmtId="0" fontId="0" fillId="33" borderId="88" xfId="0" applyFill="1" applyBorder="1"/>
    <xf numFmtId="4" fontId="0" fillId="33" borderId="88" xfId="0" applyNumberFormat="1" applyFill="1" applyBorder="1"/>
    <xf numFmtId="4" fontId="0" fillId="33" borderId="89" xfId="0" applyNumberFormat="1" applyFill="1" applyBorder="1"/>
    <xf numFmtId="0" fontId="0" fillId="33" borderId="90" xfId="0" applyFill="1" applyBorder="1"/>
    <xf numFmtId="9" fontId="0" fillId="33" borderId="87" xfId="35" applyFont="1" applyFill="1" applyBorder="1" applyAlignment="1">
      <alignment horizontal="left"/>
    </xf>
    <xf numFmtId="9" fontId="0" fillId="33" borderId="86" xfId="35" applyFont="1" applyFill="1" applyBorder="1" applyAlignment="1">
      <alignment horizontal="left"/>
    </xf>
    <xf numFmtId="0" fontId="0" fillId="33" borderId="86" xfId="0" applyFill="1" applyBorder="1"/>
    <xf numFmtId="0" fontId="1" fillId="33" borderId="24" xfId="0" applyFont="1" applyFill="1" applyBorder="1" applyAlignment="1">
      <alignment wrapText="1"/>
    </xf>
    <xf numFmtId="4" fontId="0" fillId="25" borderId="91" xfId="0" applyNumberFormat="1" applyFill="1" applyBorder="1"/>
    <xf numFmtId="4" fontId="0" fillId="27" borderId="91" xfId="0" applyNumberFormat="1" applyFill="1" applyBorder="1"/>
    <xf numFmtId="9" fontId="0" fillId="33" borderId="88" xfId="35" applyFont="1" applyFill="1" applyBorder="1" applyAlignment="1">
      <alignment horizontal="left"/>
    </xf>
    <xf numFmtId="4" fontId="0" fillId="33" borderId="87" xfId="0" applyNumberFormat="1" applyFill="1" applyBorder="1"/>
    <xf numFmtId="0" fontId="30" fillId="27" borderId="0" xfId="0" applyFont="1" applyFill="1"/>
    <xf numFmtId="0" fontId="1" fillId="33" borderId="17" xfId="0" applyFont="1" applyFill="1" applyBorder="1"/>
    <xf numFmtId="0" fontId="1" fillId="27" borderId="22" xfId="0" applyFont="1" applyFill="1" applyBorder="1" applyAlignment="1">
      <alignment wrapText="1"/>
    </xf>
    <xf numFmtId="0" fontId="1" fillId="27" borderId="77" xfId="0" applyFont="1" applyFill="1" applyBorder="1" applyAlignment="1">
      <alignment wrapText="1"/>
    </xf>
    <xf numFmtId="1" fontId="24" fillId="27" borderId="41" xfId="37" applyNumberFormat="1" applyFont="1" applyFill="1" applyBorder="1" applyAlignment="1">
      <alignment horizontal="left" vertical="center"/>
    </xf>
    <xf numFmtId="1" fontId="23" fillId="27" borderId="20" xfId="37" applyNumberFormat="1" applyFont="1" applyFill="1" applyBorder="1" applyAlignment="1">
      <alignment horizontal="left" vertical="center" wrapText="1"/>
    </xf>
    <xf numFmtId="1" fontId="23" fillId="27" borderId="15" xfId="37" applyNumberFormat="1" applyFont="1" applyFill="1" applyBorder="1" applyAlignment="1">
      <alignment horizontal="left" vertical="center" wrapText="1"/>
    </xf>
    <xf numFmtId="1" fontId="23" fillId="27" borderId="42" xfId="37" applyNumberFormat="1" applyFont="1" applyFill="1" applyBorder="1" applyAlignment="1">
      <alignment horizontal="left" vertical="center" wrapText="1"/>
    </xf>
    <xf numFmtId="1" fontId="1" fillId="25" borderId="41" xfId="37" applyNumberFormat="1" applyFont="1" applyFill="1" applyBorder="1" applyAlignment="1">
      <alignment horizontal="left" vertical="center" wrapText="1"/>
    </xf>
    <xf numFmtId="0" fontId="1" fillId="25" borderId="33" xfId="0" applyFont="1" applyFill="1" applyBorder="1"/>
    <xf numFmtId="165" fontId="0" fillId="27" borderId="17" xfId="35" applyNumberFormat="1" applyFont="1" applyFill="1" applyBorder="1" applyAlignment="1">
      <alignment horizontal="right"/>
    </xf>
    <xf numFmtId="165" fontId="0" fillId="27" borderId="17" xfId="0" applyNumberFormat="1" applyFill="1" applyBorder="1"/>
    <xf numFmtId="165" fontId="0" fillId="27" borderId="12" xfId="0" applyNumberFormat="1" applyFill="1" applyBorder="1"/>
    <xf numFmtId="165" fontId="0" fillId="27" borderId="35" xfId="0" applyNumberFormat="1" applyFill="1" applyBorder="1"/>
    <xf numFmtId="0" fontId="1" fillId="33" borderId="0" xfId="0" applyFont="1" applyFill="1" applyAlignment="1">
      <alignment wrapText="1"/>
    </xf>
    <xf numFmtId="0" fontId="3" fillId="33" borderId="41" xfId="52" applyFont="1" applyFill="1" applyBorder="1" applyAlignment="1">
      <alignment horizontal="right" wrapText="1"/>
    </xf>
    <xf numFmtId="0" fontId="3" fillId="33" borderId="15" xfId="52" applyFont="1" applyFill="1" applyBorder="1" applyAlignment="1">
      <alignment horizontal="right" wrapText="1"/>
    </xf>
    <xf numFmtId="0" fontId="3" fillId="33" borderId="16" xfId="52" applyFont="1" applyFill="1" applyBorder="1" applyAlignment="1">
      <alignment horizontal="right" wrapText="1"/>
    </xf>
    <xf numFmtId="165" fontId="0" fillId="27" borderId="19" xfId="35" applyNumberFormat="1" applyFont="1" applyFill="1" applyBorder="1" applyAlignment="1">
      <alignment horizontal="right"/>
    </xf>
    <xf numFmtId="165" fontId="0" fillId="27" borderId="19" xfId="0" applyNumberFormat="1" applyFill="1" applyBorder="1"/>
    <xf numFmtId="0" fontId="1" fillId="33" borderId="45" xfId="52" applyFill="1" applyBorder="1"/>
    <xf numFmtId="0" fontId="1" fillId="33" borderId="57" xfId="52" applyFill="1" applyBorder="1"/>
    <xf numFmtId="0" fontId="1" fillId="33" borderId="21" xfId="52" applyFill="1" applyBorder="1"/>
    <xf numFmtId="0" fontId="1" fillId="33" borderId="44" xfId="52" applyFill="1" applyBorder="1"/>
    <xf numFmtId="0" fontId="1" fillId="33" borderId="37" xfId="52" applyFill="1" applyBorder="1"/>
    <xf numFmtId="4" fontId="1" fillId="33" borderId="50" xfId="52" applyNumberFormat="1" applyFill="1" applyBorder="1" applyAlignment="1" applyProtection="1">
      <alignment horizontal="right"/>
      <protection locked="0"/>
    </xf>
    <xf numFmtId="0" fontId="1" fillId="33" borderId="36" xfId="52" applyFill="1" applyBorder="1" applyAlignment="1">
      <alignment horizontal="right"/>
    </xf>
    <xf numFmtId="0" fontId="1" fillId="33" borderId="61" xfId="52" applyFill="1" applyBorder="1"/>
    <xf numFmtId="0" fontId="23" fillId="33" borderId="36" xfId="52" quotePrefix="1" applyFont="1" applyFill="1" applyBorder="1" applyAlignment="1">
      <alignment horizontal="right"/>
    </xf>
    <xf numFmtId="171" fontId="1" fillId="0" borderId="0" xfId="0" applyNumberFormat="1" applyFont="1"/>
    <xf numFmtId="4" fontId="1" fillId="25" borderId="35" xfId="0" applyNumberFormat="1" applyFont="1" applyFill="1" applyBorder="1" applyAlignment="1">
      <alignment horizontal="right"/>
    </xf>
    <xf numFmtId="4" fontId="1" fillId="27" borderId="38" xfId="27" applyNumberFormat="1" applyFont="1" applyFill="1" applyBorder="1" applyAlignment="1">
      <alignment horizontal="right" vertical="center" wrapText="1"/>
    </xf>
    <xf numFmtId="4" fontId="25" fillId="27" borderId="54" xfId="27" applyNumberFormat="1" applyFont="1" applyFill="1" applyBorder="1" applyAlignment="1">
      <alignment horizontal="right" vertical="center" wrapText="1"/>
    </xf>
    <xf numFmtId="4" fontId="25" fillId="27" borderId="30" xfId="0" applyNumberFormat="1" applyFont="1" applyFill="1" applyBorder="1"/>
    <xf numFmtId="0" fontId="1" fillId="0" borderId="41" xfId="0" applyFont="1" applyBorder="1"/>
    <xf numFmtId="0" fontId="1" fillId="0" borderId="33" xfId="0" applyFont="1" applyBorder="1"/>
    <xf numFmtId="0" fontId="1" fillId="25" borderId="16" xfId="0" applyFont="1" applyFill="1" applyBorder="1"/>
    <xf numFmtId="0" fontId="1" fillId="25" borderId="35" xfId="0" applyFont="1" applyFill="1" applyBorder="1"/>
    <xf numFmtId="4" fontId="1" fillId="39" borderId="15" xfId="37" applyNumberFormat="1" applyFont="1" applyFill="1" applyBorder="1" applyAlignment="1">
      <alignment horizontal="right" vertical="center"/>
    </xf>
    <xf numFmtId="4" fontId="1" fillId="39" borderId="16" xfId="37" applyNumberFormat="1" applyFont="1" applyFill="1" applyBorder="1" applyAlignment="1">
      <alignment horizontal="right" vertical="center"/>
    </xf>
    <xf numFmtId="0" fontId="1" fillId="27" borderId="0" xfId="0" applyFont="1" applyFill="1" applyAlignment="1">
      <alignment horizontal="left"/>
    </xf>
    <xf numFmtId="0" fontId="1" fillId="27" borderId="28" xfId="0" applyFont="1" applyFill="1" applyBorder="1" applyAlignment="1">
      <alignment horizontal="left"/>
    </xf>
    <xf numFmtId="0" fontId="1" fillId="33" borderId="28" xfId="0" applyFont="1" applyFill="1" applyBorder="1" applyAlignment="1">
      <alignment horizontal="left"/>
    </xf>
    <xf numFmtId="0" fontId="1" fillId="33" borderId="0" xfId="0" applyFont="1" applyFill="1" applyAlignment="1">
      <alignment horizontal="left"/>
    </xf>
    <xf numFmtId="0" fontId="1" fillId="33" borderId="38" xfId="0" applyFont="1" applyFill="1" applyBorder="1"/>
    <xf numFmtId="1" fontId="24" fillId="33" borderId="93" xfId="37" applyNumberFormat="1" applyFont="1" applyFill="1" applyBorder="1" applyAlignment="1">
      <alignment horizontal="left" vertical="center"/>
    </xf>
    <xf numFmtId="0" fontId="1" fillId="33" borderId="93" xfId="37" applyFont="1" applyFill="1" applyBorder="1" applyAlignment="1">
      <alignment horizontal="left" vertical="center" wrapText="1"/>
    </xf>
    <xf numFmtId="0" fontId="1" fillId="0" borderId="93" xfId="0" applyFont="1" applyBorder="1"/>
    <xf numFmtId="0" fontId="1" fillId="33" borderId="93" xfId="0" applyFont="1" applyFill="1" applyBorder="1"/>
    <xf numFmtId="1" fontId="1" fillId="33" borderId="93" xfId="37" applyNumberFormat="1" applyFont="1" applyFill="1" applyBorder="1" applyAlignment="1">
      <alignment horizontal="left" vertical="center"/>
    </xf>
    <xf numFmtId="4" fontId="1" fillId="33" borderId="93" xfId="37" applyNumberFormat="1" applyFont="1" applyFill="1" applyBorder="1" applyAlignment="1">
      <alignment horizontal="left" vertical="center"/>
    </xf>
    <xf numFmtId="4" fontId="25" fillId="25" borderId="20" xfId="37" applyNumberFormat="1" applyFont="1" applyFill="1" applyBorder="1" applyAlignment="1">
      <alignment horizontal="right" vertical="center"/>
    </xf>
    <xf numFmtId="4" fontId="25" fillId="25" borderId="13" xfId="37" applyNumberFormat="1" applyFont="1" applyFill="1" applyBorder="1" applyAlignment="1">
      <alignment horizontal="right" vertical="center"/>
    </xf>
    <xf numFmtId="4" fontId="25" fillId="33" borderId="38" xfId="37" applyNumberFormat="1" applyFont="1" applyFill="1" applyBorder="1" applyAlignment="1">
      <alignment horizontal="right" vertical="center"/>
    </xf>
    <xf numFmtId="4" fontId="1" fillId="39" borderId="20" xfId="37" applyNumberFormat="1" applyFont="1" applyFill="1" applyBorder="1" applyAlignment="1">
      <alignment horizontal="right" vertical="center"/>
    </xf>
    <xf numFmtId="0" fontId="1" fillId="33" borderId="62" xfId="0" applyFont="1" applyFill="1" applyBorder="1"/>
    <xf numFmtId="0" fontId="1" fillId="33" borderId="63" xfId="0" applyFont="1" applyFill="1" applyBorder="1"/>
    <xf numFmtId="1" fontId="1" fillId="33" borderId="78" xfId="37" applyNumberFormat="1" applyFont="1" applyFill="1" applyBorder="1" applyAlignment="1">
      <alignment horizontal="left" vertical="center"/>
    </xf>
    <xf numFmtId="0" fontId="1" fillId="33" borderId="78" xfId="0" applyFont="1" applyFill="1" applyBorder="1"/>
    <xf numFmtId="4" fontId="1" fillId="39" borderId="71" xfId="37" applyNumberFormat="1" applyFont="1" applyFill="1" applyBorder="1" applyAlignment="1">
      <alignment horizontal="right" vertical="center"/>
    </xf>
    <xf numFmtId="4" fontId="1" fillId="39" borderId="66" xfId="37" applyNumberFormat="1" applyFont="1" applyFill="1" applyBorder="1" applyAlignment="1">
      <alignment horizontal="right" vertical="center"/>
    </xf>
    <xf numFmtId="4" fontId="1" fillId="39" borderId="12" xfId="37" applyNumberFormat="1" applyFont="1" applyFill="1" applyBorder="1" applyAlignment="1">
      <alignment horizontal="right" vertical="center"/>
    </xf>
    <xf numFmtId="4" fontId="1" fillId="39" borderId="35" xfId="37" applyNumberFormat="1" applyFont="1" applyFill="1" applyBorder="1" applyAlignment="1">
      <alignment horizontal="right" vertical="center"/>
    </xf>
    <xf numFmtId="0" fontId="1" fillId="0" borderId="94" xfId="0" applyFont="1" applyBorder="1"/>
    <xf numFmtId="0" fontId="1" fillId="25" borderId="20" xfId="0" applyFont="1" applyFill="1" applyBorder="1"/>
    <xf numFmtId="0" fontId="1" fillId="25" borderId="13" xfId="0" applyFont="1" applyFill="1" applyBorder="1"/>
    <xf numFmtId="0" fontId="1" fillId="33" borderId="73" xfId="0" applyFont="1" applyFill="1" applyBorder="1"/>
    <xf numFmtId="0" fontId="1" fillId="0" borderId="95" xfId="0" applyFont="1" applyBorder="1"/>
    <xf numFmtId="0" fontId="1" fillId="0" borderId="43" xfId="0" applyFont="1" applyBorder="1"/>
    <xf numFmtId="0" fontId="1" fillId="0" borderId="67" xfId="0" applyFont="1" applyBorder="1"/>
    <xf numFmtId="4" fontId="1" fillId="33" borderId="0" xfId="37" applyNumberFormat="1" applyFont="1" applyFill="1" applyBorder="1" applyAlignment="1">
      <alignment horizontal="right" vertical="center"/>
    </xf>
    <xf numFmtId="4" fontId="1" fillId="39" borderId="80" xfId="37" applyNumberFormat="1" applyFont="1" applyFill="1" applyBorder="1" applyAlignment="1">
      <alignment horizontal="right" vertical="center" wrapText="1"/>
    </xf>
    <xf numFmtId="4" fontId="1" fillId="39" borderId="66" xfId="37" applyNumberFormat="1" applyFont="1" applyFill="1" applyBorder="1" applyAlignment="1">
      <alignment horizontal="right" vertical="center" wrapText="1"/>
    </xf>
    <xf numFmtId="4" fontId="1" fillId="25" borderId="92" xfId="0" applyNumberFormat="1" applyFont="1" applyFill="1" applyBorder="1"/>
    <xf numFmtId="4" fontId="1" fillId="25" borderId="52" xfId="0" applyNumberFormat="1" applyFont="1" applyFill="1" applyBorder="1"/>
    <xf numFmtId="0" fontId="1" fillId="0" borderId="24" xfId="0" applyFont="1" applyBorder="1"/>
    <xf numFmtId="0" fontId="1" fillId="25" borderId="91" xfId="0" applyFont="1" applyFill="1" applyBorder="1" applyAlignment="1">
      <alignment horizontal="right"/>
    </xf>
    <xf numFmtId="0" fontId="1" fillId="25" borderId="25" xfId="0" applyFont="1" applyFill="1" applyBorder="1" applyAlignment="1">
      <alignment horizontal="right"/>
    </xf>
    <xf numFmtId="4" fontId="1" fillId="27" borderId="71" xfId="0" applyNumberFormat="1" applyFont="1" applyFill="1" applyBorder="1"/>
    <xf numFmtId="4" fontId="1" fillId="27" borderId="66" xfId="0" applyNumberFormat="1" applyFont="1" applyFill="1" applyBorder="1"/>
    <xf numFmtId="4" fontId="1" fillId="27" borderId="19" xfId="0" applyNumberFormat="1" applyFont="1" applyFill="1" applyBorder="1"/>
    <xf numFmtId="0" fontId="1" fillId="0" borderId="32" xfId="0" applyFont="1" applyBorder="1"/>
    <xf numFmtId="0" fontId="1" fillId="0" borderId="79" xfId="0" applyFont="1" applyBorder="1"/>
    <xf numFmtId="0" fontId="1" fillId="0" borderId="62" xfId="0" applyFont="1" applyBorder="1"/>
    <xf numFmtId="0" fontId="1" fillId="0" borderId="44" xfId="0" applyFont="1" applyBorder="1"/>
    <xf numFmtId="4" fontId="1" fillId="33" borderId="28" xfId="37" applyNumberFormat="1" applyFont="1" applyFill="1" applyBorder="1" applyAlignment="1">
      <alignment horizontal="left" vertical="center"/>
    </xf>
    <xf numFmtId="1" fontId="26" fillId="33" borderId="28" xfId="37" applyNumberFormat="1" applyFont="1" applyFill="1" applyBorder="1" applyAlignment="1">
      <alignment horizontal="left" vertical="center"/>
    </xf>
    <xf numFmtId="4" fontId="1" fillId="27" borderId="36" xfId="0" applyNumberFormat="1" applyFont="1" applyFill="1" applyBorder="1"/>
    <xf numFmtId="4" fontId="1" fillId="27" borderId="15" xfId="0" applyNumberFormat="1" applyFont="1" applyFill="1" applyBorder="1"/>
    <xf numFmtId="4" fontId="1" fillId="27" borderId="16" xfId="0" applyNumberFormat="1" applyFont="1" applyFill="1" applyBorder="1"/>
    <xf numFmtId="0" fontId="23" fillId="0" borderId="0" xfId="0" applyFont="1" applyBorder="1" applyAlignment="1">
      <alignment wrapText="1"/>
    </xf>
    <xf numFmtId="4" fontId="23" fillId="33" borderId="0" xfId="0" applyNumberFormat="1" applyFont="1" applyFill="1" applyBorder="1"/>
    <xf numFmtId="0" fontId="1" fillId="42" borderId="0" xfId="0" applyFont="1" applyFill="1"/>
    <xf numFmtId="168" fontId="32" fillId="42" borderId="15" xfId="0" applyNumberFormat="1" applyFont="1" applyFill="1" applyBorder="1" applyAlignment="1" applyProtection="1">
      <alignment horizontal="right" vertical="center" wrapText="1"/>
      <protection locked="0"/>
    </xf>
    <xf numFmtId="167" fontId="32" fillId="42" borderId="33" xfId="0" applyNumberFormat="1" applyFont="1" applyFill="1" applyBorder="1" applyAlignment="1" applyProtection="1">
      <alignment horizontal="left" vertical="top" wrapText="1"/>
      <protection locked="0"/>
    </xf>
    <xf numFmtId="0" fontId="1" fillId="42" borderId="17" xfId="0" applyFont="1" applyFill="1" applyBorder="1"/>
    <xf numFmtId="168" fontId="32" fillId="42" borderId="52" xfId="0" applyNumberFormat="1" applyFont="1" applyFill="1" applyBorder="1" applyAlignment="1" applyProtection="1">
      <alignment vertical="center"/>
      <protection locked="0"/>
    </xf>
    <xf numFmtId="168" fontId="32" fillId="42" borderId="35" xfId="0" applyNumberFormat="1" applyFont="1" applyFill="1" applyBorder="1" applyAlignment="1" applyProtection="1">
      <alignment vertical="center"/>
      <protection locked="0"/>
    </xf>
    <xf numFmtId="4" fontId="1" fillId="42" borderId="21" xfId="0" applyNumberFormat="1" applyFont="1" applyFill="1" applyBorder="1"/>
    <xf numFmtId="4" fontId="1" fillId="42" borderId="57" xfId="0" applyNumberFormat="1" applyFont="1" applyFill="1" applyBorder="1"/>
    <xf numFmtId="4" fontId="1" fillId="42" borderId="44" xfId="0" applyNumberFormat="1" applyFont="1" applyFill="1" applyBorder="1"/>
    <xf numFmtId="0" fontId="33" fillId="33" borderId="0" xfId="0" applyFont="1" applyFill="1" applyBorder="1" applyAlignment="1" applyProtection="1">
      <alignment horizontal="left" vertical="center"/>
    </xf>
    <xf numFmtId="0" fontId="32" fillId="33" borderId="0" xfId="0" applyFont="1" applyFill="1" applyBorder="1" applyAlignment="1" applyProtection="1">
      <alignment horizontal="left" vertical="center"/>
    </xf>
    <xf numFmtId="0" fontId="1" fillId="33" borderId="0" xfId="0" applyFont="1" applyFill="1" applyBorder="1" applyAlignment="1">
      <alignment horizontal="left"/>
    </xf>
    <xf numFmtId="169" fontId="1" fillId="27" borderId="23" xfId="0" applyNumberFormat="1" applyFont="1" applyFill="1" applyBorder="1"/>
    <xf numFmtId="0" fontId="1" fillId="43" borderId="22" xfId="0" applyFont="1" applyFill="1" applyBorder="1" applyAlignment="1">
      <alignment wrapText="1"/>
    </xf>
    <xf numFmtId="169" fontId="1" fillId="27" borderId="66" xfId="0" applyNumberFormat="1" applyFont="1" applyFill="1" applyBorder="1"/>
    <xf numFmtId="4" fontId="1" fillId="42" borderId="56" xfId="47" applyNumberFormat="1" applyFont="1" applyFill="1" applyBorder="1"/>
    <xf numFmtId="4" fontId="1" fillId="42" borderId="56" xfId="47" applyNumberFormat="1" applyFont="1" applyFill="1" applyBorder="1"/>
    <xf numFmtId="4" fontId="1" fillId="42" borderId="56" xfId="47" applyNumberFormat="1" applyFont="1" applyFill="1" applyBorder="1"/>
    <xf numFmtId="4" fontId="1" fillId="42" borderId="56" xfId="47" applyNumberFormat="1" applyFont="1" applyFill="1" applyBorder="1"/>
    <xf numFmtId="0" fontId="1" fillId="33" borderId="0" xfId="0" applyFont="1" applyFill="1" applyBorder="1" applyAlignment="1">
      <alignment horizontal="left"/>
    </xf>
    <xf numFmtId="167" fontId="32" fillId="33" borderId="0" xfId="0" applyNumberFormat="1" applyFont="1" applyFill="1" applyBorder="1" applyAlignment="1" applyProtection="1">
      <alignment horizontal="left" vertical="top" wrapText="1"/>
      <protection locked="0"/>
    </xf>
    <xf numFmtId="168" fontId="32" fillId="33" borderId="0" xfId="0" applyNumberFormat="1" applyFont="1" applyFill="1" applyBorder="1" applyAlignment="1" applyProtection="1">
      <alignment horizontal="right" vertical="top" wrapText="1"/>
      <protection locked="0"/>
    </xf>
    <xf numFmtId="168" fontId="32" fillId="33" borderId="0" xfId="0" quotePrefix="1" applyNumberFormat="1" applyFont="1" applyFill="1" applyBorder="1" applyAlignment="1" applyProtection="1">
      <alignment horizontal="right" vertical="center" wrapText="1"/>
      <protection locked="0"/>
    </xf>
    <xf numFmtId="167" fontId="32" fillId="33" borderId="67" xfId="0" applyNumberFormat="1" applyFont="1" applyFill="1" applyBorder="1" applyAlignment="1" applyProtection="1">
      <alignment horizontal="left" vertical="top" wrapText="1"/>
      <protection locked="0"/>
    </xf>
    <xf numFmtId="4" fontId="1" fillId="27" borderId="16" xfId="37" applyNumberFormat="1" applyFont="1" applyFill="1" applyBorder="1" applyAlignment="1">
      <alignment horizontal="left" vertical="center"/>
    </xf>
    <xf numFmtId="4" fontId="1" fillId="25" borderId="19" xfId="0" applyNumberFormat="1" applyFont="1" applyFill="1" applyBorder="1"/>
    <xf numFmtId="4" fontId="23" fillId="27" borderId="41" xfId="37" applyNumberFormat="1" applyFont="1" applyFill="1" applyBorder="1" applyAlignment="1">
      <alignment horizontal="right" vertical="center"/>
    </xf>
    <xf numFmtId="4" fontId="23" fillId="40" borderId="22" xfId="27" applyNumberFormat="1" applyFont="1" applyFill="1" applyBorder="1" applyAlignment="1">
      <alignment horizontal="right" vertical="center" wrapText="1"/>
    </xf>
    <xf numFmtId="4" fontId="23" fillId="40" borderId="42" xfId="27" applyNumberFormat="1" applyFont="1" applyFill="1" applyBorder="1" applyAlignment="1">
      <alignment horizontal="right" vertical="center" wrapText="1"/>
    </xf>
    <xf numFmtId="4" fontId="1" fillId="33" borderId="0" xfId="49" applyNumberFormat="1" applyFont="1" applyFill="1" applyBorder="1" applyAlignment="1">
      <alignment horizontal="left"/>
    </xf>
    <xf numFmtId="4" fontId="23" fillId="27" borderId="67" xfId="0" quotePrefix="1" applyNumberFormat="1" applyFont="1" applyFill="1" applyBorder="1" applyAlignment="1">
      <alignment horizontal="right"/>
    </xf>
    <xf numFmtId="4" fontId="23" fillId="27" borderId="66" xfId="0" applyNumberFormat="1" applyFont="1" applyFill="1" applyBorder="1" applyAlignment="1">
      <alignment horizontal="right"/>
    </xf>
    <xf numFmtId="4" fontId="1" fillId="42" borderId="49" xfId="0" applyNumberFormat="1" applyFont="1" applyFill="1" applyBorder="1"/>
    <xf numFmtId="4" fontId="1" fillId="42" borderId="78" xfId="0" applyNumberFormat="1" applyFont="1" applyFill="1" applyBorder="1"/>
    <xf numFmtId="4" fontId="1" fillId="42" borderId="18" xfId="0" applyNumberFormat="1" applyFont="1" applyFill="1" applyBorder="1"/>
    <xf numFmtId="0" fontId="23" fillId="34" borderId="41" xfId="0" applyFont="1" applyFill="1" applyBorder="1"/>
    <xf numFmtId="0" fontId="23" fillId="34" borderId="16" xfId="0" applyFont="1" applyFill="1" applyBorder="1" applyAlignment="1">
      <alignment horizontal="center" wrapText="1"/>
    </xf>
    <xf numFmtId="0" fontId="1" fillId="33" borderId="33" xfId="0" applyFont="1" applyFill="1" applyBorder="1"/>
    <xf numFmtId="4" fontId="1" fillId="27" borderId="19" xfId="0" applyNumberFormat="1" applyFont="1" applyFill="1" applyBorder="1" applyAlignment="1">
      <alignment horizontal="right"/>
    </xf>
    <xf numFmtId="169" fontId="1" fillId="27" borderId="35" xfId="0" applyNumberFormat="1" applyFont="1" applyFill="1" applyBorder="1" applyAlignment="1">
      <alignment horizontal="right"/>
    </xf>
    <xf numFmtId="169" fontId="1" fillId="42" borderId="66" xfId="53" applyNumberFormat="1" applyFont="1" applyFill="1" applyBorder="1"/>
    <xf numFmtId="0" fontId="0" fillId="25" borderId="29" xfId="0" applyFill="1" applyBorder="1" applyAlignment="1">
      <alignment horizontal="right"/>
    </xf>
    <xf numFmtId="0" fontId="0" fillId="25" borderId="14" xfId="0" applyFill="1" applyBorder="1" applyAlignment="1">
      <alignment horizontal="right"/>
    </xf>
    <xf numFmtId="0" fontId="0" fillId="27" borderId="10" xfId="0" applyFill="1" applyBorder="1" applyAlignment="1">
      <alignment horizontal="right"/>
    </xf>
    <xf numFmtId="4" fontId="1" fillId="42" borderId="42" xfId="0" applyNumberFormat="1" applyFont="1" applyFill="1" applyBorder="1"/>
    <xf numFmtId="4" fontId="1" fillId="42" borderId="30" xfId="0" applyNumberFormat="1" applyFont="1" applyFill="1" applyBorder="1"/>
    <xf numFmtId="4" fontId="1" fillId="42" borderId="47" xfId="0" applyNumberFormat="1" applyFont="1" applyFill="1" applyBorder="1"/>
    <xf numFmtId="4" fontId="23" fillId="42" borderId="32" xfId="27" applyNumberFormat="1" applyFont="1" applyFill="1" applyBorder="1" applyAlignment="1">
      <alignment horizontal="right" vertical="center" wrapText="1"/>
    </xf>
    <xf numFmtId="4" fontId="1" fillId="42" borderId="42" xfId="37" applyNumberFormat="1" applyFont="1" applyFill="1" applyBorder="1" applyAlignment="1">
      <alignment horizontal="right" vertical="center"/>
    </xf>
    <xf numFmtId="4" fontId="1" fillId="42" borderId="47" xfId="37" applyNumberFormat="1" applyFont="1" applyFill="1" applyBorder="1" applyAlignment="1">
      <alignment horizontal="right" vertical="center"/>
    </xf>
    <xf numFmtId="4" fontId="23" fillId="42" borderId="42" xfId="37" applyNumberFormat="1" applyFont="1" applyFill="1" applyBorder="1" applyAlignment="1">
      <alignment horizontal="right" vertical="center"/>
    </xf>
    <xf numFmtId="4" fontId="1" fillId="42" borderId="30" xfId="37" applyNumberFormat="1" applyFont="1" applyFill="1" applyBorder="1" applyAlignment="1">
      <alignment horizontal="right" vertical="center"/>
    </xf>
    <xf numFmtId="4" fontId="1" fillId="42" borderId="31" xfId="37" applyNumberFormat="1" applyFont="1" applyFill="1" applyBorder="1" applyAlignment="1">
      <alignment horizontal="right" vertical="center"/>
    </xf>
    <xf numFmtId="4" fontId="1" fillId="42" borderId="42" xfId="27" applyNumberFormat="1" applyFont="1" applyFill="1" applyBorder="1" applyAlignment="1">
      <alignment horizontal="right" vertical="center" wrapText="1"/>
    </xf>
    <xf numFmtId="4" fontId="1" fillId="42" borderId="47" xfId="27" applyNumberFormat="1" applyFont="1" applyFill="1" applyBorder="1" applyAlignment="1">
      <alignment horizontal="right" vertical="center" wrapText="1"/>
    </xf>
    <xf numFmtId="1" fontId="1" fillId="42" borderId="29" xfId="37" applyNumberFormat="1" applyFont="1" applyFill="1" applyBorder="1" applyAlignment="1">
      <alignment horizontal="left" vertical="center"/>
    </xf>
    <xf numFmtId="1" fontId="1" fillId="42" borderId="37" xfId="37" applyNumberFormat="1" applyFont="1" applyFill="1" applyBorder="1" applyAlignment="1">
      <alignment horizontal="left" vertical="center"/>
    </xf>
    <xf numFmtId="1" fontId="1" fillId="42" borderId="62" xfId="37" applyNumberFormat="1" applyFont="1" applyFill="1" applyBorder="1" applyAlignment="1">
      <alignment horizontal="left" vertical="center"/>
    </xf>
    <xf numFmtId="4" fontId="1" fillId="42" borderId="31" xfId="27" applyNumberFormat="1" applyFont="1" applyFill="1" applyBorder="1" applyAlignment="1">
      <alignment horizontal="right" vertical="center" wrapText="1"/>
    </xf>
    <xf numFmtId="4" fontId="23" fillId="42" borderId="42" xfId="27" applyNumberFormat="1" applyFont="1" applyFill="1" applyBorder="1" applyAlignment="1">
      <alignment horizontal="right" vertical="center" wrapText="1"/>
    </xf>
    <xf numFmtId="4" fontId="1" fillId="42" borderId="12" xfId="27" applyNumberFormat="1" applyFont="1" applyFill="1" applyBorder="1" applyAlignment="1">
      <alignment horizontal="right" vertical="center" wrapText="1"/>
    </xf>
    <xf numFmtId="4" fontId="1" fillId="42" borderId="35" xfId="27" applyNumberFormat="1" applyFont="1" applyFill="1" applyBorder="1" applyAlignment="1">
      <alignment horizontal="right" vertical="center" wrapText="1"/>
    </xf>
    <xf numFmtId="4" fontId="23" fillId="42" borderId="16" xfId="27" applyNumberFormat="1" applyFont="1" applyFill="1" applyBorder="1" applyAlignment="1">
      <alignment horizontal="right" vertical="center" wrapText="1"/>
    </xf>
    <xf numFmtId="4" fontId="1" fillId="42" borderId="30" xfId="27" applyNumberFormat="1" applyFont="1" applyFill="1" applyBorder="1" applyAlignment="1">
      <alignment horizontal="right" vertical="center" wrapText="1"/>
    </xf>
    <xf numFmtId="4" fontId="23" fillId="42" borderId="36" xfId="37" applyNumberFormat="1" applyFont="1" applyFill="1" applyBorder="1" applyAlignment="1">
      <alignment horizontal="right" vertical="center"/>
    </xf>
    <xf numFmtId="4" fontId="1" fillId="42" borderId="50" xfId="0" applyNumberFormat="1" applyFont="1" applyFill="1" applyBorder="1"/>
    <xf numFmtId="4" fontId="25" fillId="42" borderId="35" xfId="0" applyNumberFormat="1" applyFont="1" applyFill="1" applyBorder="1"/>
    <xf numFmtId="3" fontId="1" fillId="42" borderId="12" xfId="0" applyNumberFormat="1" applyFont="1" applyFill="1" applyBorder="1"/>
    <xf numFmtId="3" fontId="1" fillId="25" borderId="12" xfId="0" applyNumberFormat="1" applyFont="1" applyFill="1" applyBorder="1"/>
    <xf numFmtId="0" fontId="1" fillId="33" borderId="42" xfId="0" applyFont="1" applyFill="1" applyBorder="1" applyAlignment="1">
      <alignment horizontal="center" wrapText="1"/>
    </xf>
    <xf numFmtId="0" fontId="1" fillId="25" borderId="31" xfId="0" applyFont="1" applyFill="1" applyBorder="1"/>
    <xf numFmtId="0" fontId="1" fillId="25" borderId="47" xfId="0" applyFont="1" applyFill="1" applyBorder="1"/>
    <xf numFmtId="0" fontId="1" fillId="33" borderId="15" xfId="0" applyFont="1" applyFill="1" applyBorder="1" applyAlignment="1">
      <alignment horizontal="center" wrapText="1"/>
    </xf>
    <xf numFmtId="4" fontId="1" fillId="25" borderId="10" xfId="47" applyNumberFormat="1" applyFont="1" applyFill="1" applyBorder="1"/>
    <xf numFmtId="4" fontId="1" fillId="25" borderId="12" xfId="47" applyNumberFormat="1" applyFont="1" applyFill="1" applyBorder="1"/>
    <xf numFmtId="4" fontId="1" fillId="25" borderId="11" xfId="47" applyNumberFormat="1" applyFont="1" applyFill="1" applyBorder="1"/>
    <xf numFmtId="1" fontId="24" fillId="33" borderId="0" xfId="49" applyNumberFormat="1" applyFont="1" applyFill="1" applyBorder="1" applyAlignment="1">
      <alignment horizontal="left" vertical="center"/>
    </xf>
    <xf numFmtId="0" fontId="1" fillId="33" borderId="0" xfId="47" applyFont="1" applyFill="1"/>
    <xf numFmtId="0" fontId="28" fillId="33" borderId="0" xfId="47" applyFont="1" applyFill="1"/>
    <xf numFmtId="0" fontId="1" fillId="33" borderId="0" xfId="47" applyFont="1" applyFill="1" applyBorder="1"/>
    <xf numFmtId="0" fontId="23" fillId="33" borderId="0" xfId="47" applyFont="1" applyFill="1" applyBorder="1"/>
    <xf numFmtId="4" fontId="25" fillId="27" borderId="41" xfId="27" applyNumberFormat="1" applyFont="1" applyFill="1" applyBorder="1" applyAlignment="1">
      <alignment horizontal="right" vertical="center" wrapText="1"/>
    </xf>
    <xf numFmtId="4" fontId="1" fillId="39" borderId="28" xfId="27" applyNumberFormat="1" applyFont="1" applyFill="1" applyBorder="1" applyAlignment="1">
      <alignment horizontal="right" vertical="center" wrapText="1"/>
    </xf>
    <xf numFmtId="4" fontId="1" fillId="27" borderId="19" xfId="27" applyNumberFormat="1" applyFont="1" applyFill="1" applyBorder="1" applyAlignment="1">
      <alignment horizontal="right" vertical="center" wrapText="1"/>
    </xf>
    <xf numFmtId="0" fontId="32" fillId="28" borderId="67" xfId="47" applyFont="1" applyFill="1" applyBorder="1" applyAlignment="1" applyProtection="1">
      <alignment horizontal="left" vertical="center" wrapText="1"/>
      <protection locked="0"/>
    </xf>
    <xf numFmtId="0" fontId="32" fillId="28" borderId="66" xfId="47" applyFont="1" applyFill="1" applyBorder="1" applyAlignment="1" applyProtection="1">
      <alignment horizontal="left" vertical="center" wrapText="1"/>
      <protection locked="0"/>
    </xf>
    <xf numFmtId="0" fontId="32" fillId="32" borderId="67" xfId="47" applyFont="1" applyFill="1" applyBorder="1" applyAlignment="1" applyProtection="1">
      <alignment horizontal="left" vertical="center" wrapText="1"/>
      <protection locked="0"/>
    </xf>
    <xf numFmtId="0" fontId="32" fillId="32" borderId="71" xfId="47" applyFont="1" applyFill="1" applyBorder="1" applyAlignment="1" applyProtection="1">
      <alignment horizontal="left" vertical="center" wrapText="1"/>
      <protection locked="0"/>
    </xf>
    <xf numFmtId="0" fontId="32" fillId="32" borderId="66" xfId="47" applyFont="1" applyFill="1" applyBorder="1" applyAlignment="1" applyProtection="1">
      <alignment horizontal="left" vertical="center" wrapText="1"/>
      <protection locked="0"/>
    </xf>
    <xf numFmtId="0" fontId="1" fillId="33" borderId="0" xfId="47" applyFont="1" applyFill="1"/>
    <xf numFmtId="0" fontId="1" fillId="33" borderId="68" xfId="47" applyFont="1" applyFill="1" applyBorder="1"/>
    <xf numFmtId="4" fontId="32" fillId="29" borderId="74" xfId="47" applyNumberFormat="1" applyFont="1" applyFill="1" applyBorder="1" applyAlignment="1" applyProtection="1">
      <alignment horizontal="left" vertical="center" wrapText="1"/>
      <protection locked="0"/>
    </xf>
    <xf numFmtId="4" fontId="32" fillId="33" borderId="26" xfId="47" applyNumberFormat="1" applyFont="1" applyFill="1" applyBorder="1" applyAlignment="1" applyProtection="1">
      <alignment horizontal="left" vertical="center" wrapText="1"/>
      <protection locked="0"/>
    </xf>
    <xf numFmtId="4" fontId="32" fillId="33" borderId="41" xfId="47" applyNumberFormat="1" applyFont="1" applyFill="1" applyBorder="1" applyAlignment="1" applyProtection="1">
      <alignment horizontal="left" vertical="center" wrapText="1"/>
      <protection locked="0"/>
    </xf>
    <xf numFmtId="0" fontId="28" fillId="0" borderId="0" xfId="47" applyFont="1"/>
    <xf numFmtId="172" fontId="32" fillId="25" borderId="15" xfId="47" applyNumberFormat="1" applyFont="1" applyFill="1" applyBorder="1" applyAlignment="1" applyProtection="1">
      <alignment horizontal="right" vertical="center" wrapText="1"/>
      <protection locked="0"/>
    </xf>
    <xf numFmtId="168" fontId="32" fillId="25" borderId="16" xfId="47" applyNumberFormat="1" applyFont="1" applyFill="1" applyBorder="1" applyAlignment="1" applyProtection="1">
      <alignment horizontal="right" vertical="center" wrapText="1"/>
      <protection locked="0"/>
    </xf>
    <xf numFmtId="168" fontId="32" fillId="25" borderId="19" xfId="47" applyNumberFormat="1" applyFont="1" applyFill="1" applyBorder="1" applyAlignment="1" applyProtection="1">
      <alignment horizontal="right" vertical="top" wrapText="1"/>
      <protection locked="0"/>
    </xf>
    <xf numFmtId="168" fontId="32" fillId="25" borderId="35" xfId="47" quotePrefix="1" applyNumberFormat="1" applyFont="1" applyFill="1" applyBorder="1" applyAlignment="1" applyProtection="1">
      <alignment horizontal="right" vertical="center" wrapText="1"/>
      <protection locked="0"/>
    </xf>
    <xf numFmtId="168" fontId="32" fillId="25" borderId="26" xfId="47" applyNumberFormat="1" applyFont="1" applyFill="1" applyBorder="1" applyAlignment="1" applyProtection="1">
      <alignment horizontal="right" vertical="center" wrapText="1"/>
      <protection locked="0"/>
    </xf>
    <xf numFmtId="168" fontId="32" fillId="25" borderId="69" xfId="47" applyNumberFormat="1" applyFont="1" applyFill="1" applyBorder="1" applyAlignment="1" applyProtection="1">
      <alignment horizontal="right" vertical="center" wrapText="1"/>
      <protection locked="0"/>
    </xf>
    <xf numFmtId="2" fontId="32" fillId="25" borderId="16" xfId="47" applyNumberFormat="1" applyFont="1" applyFill="1" applyBorder="1" applyAlignment="1" applyProtection="1">
      <alignment horizontal="right" vertical="center" wrapText="1"/>
      <protection locked="0"/>
    </xf>
    <xf numFmtId="2" fontId="32" fillId="25" borderId="27" xfId="47" applyNumberFormat="1" applyFont="1" applyFill="1" applyBorder="1" applyAlignment="1" applyProtection="1">
      <alignment horizontal="right" vertical="center" wrapText="1"/>
      <protection locked="0"/>
    </xf>
    <xf numFmtId="167" fontId="32" fillId="27" borderId="41" xfId="47" applyNumberFormat="1" applyFont="1" applyFill="1" applyBorder="1" applyAlignment="1" applyProtection="1">
      <alignment horizontal="left" vertical="top" wrapText="1"/>
      <protection locked="0"/>
    </xf>
    <xf numFmtId="167" fontId="32" fillId="27" borderId="33" xfId="47" quotePrefix="1" applyNumberFormat="1" applyFont="1" applyFill="1" applyBorder="1" applyAlignment="1" applyProtection="1">
      <alignment horizontal="left" vertical="top" wrapText="1"/>
      <protection locked="0"/>
    </xf>
    <xf numFmtId="0" fontId="1" fillId="33" borderId="0" xfId="47" applyFont="1" applyFill="1" applyBorder="1"/>
    <xf numFmtId="167" fontId="32" fillId="33" borderId="0" xfId="47" quotePrefix="1" applyNumberFormat="1" applyFont="1" applyFill="1" applyBorder="1" applyAlignment="1" applyProtection="1">
      <alignment horizontal="left" vertical="top" wrapText="1"/>
      <protection locked="0"/>
    </xf>
    <xf numFmtId="168" fontId="32" fillId="33" borderId="0" xfId="47" applyNumberFormat="1" applyFont="1" applyFill="1" applyBorder="1" applyAlignment="1" applyProtection="1">
      <alignment horizontal="right" vertical="top" wrapText="1"/>
      <protection locked="0"/>
    </xf>
    <xf numFmtId="168" fontId="32" fillId="33" borderId="0" xfId="47" quotePrefix="1" applyNumberFormat="1" applyFont="1" applyFill="1" applyBorder="1" applyAlignment="1" applyProtection="1">
      <alignment horizontal="right" vertical="center" wrapText="1"/>
      <protection locked="0"/>
    </xf>
    <xf numFmtId="0" fontId="28" fillId="33" borderId="0" xfId="47" applyFont="1" applyFill="1" applyBorder="1"/>
    <xf numFmtId="167" fontId="32" fillId="33" borderId="45" xfId="47" quotePrefix="1" applyNumberFormat="1" applyFont="1" applyFill="1" applyBorder="1" applyAlignment="1" applyProtection="1">
      <alignment horizontal="left" vertical="top" wrapText="1"/>
      <protection locked="0"/>
    </xf>
    <xf numFmtId="167" fontId="32" fillId="25" borderId="84" xfId="47" applyNumberFormat="1" applyFont="1" applyFill="1" applyBorder="1" applyAlignment="1" applyProtection="1">
      <alignment horizontal="right" wrapText="1"/>
      <protection locked="0"/>
    </xf>
    <xf numFmtId="167" fontId="32" fillId="33" borderId="67" xfId="47" quotePrefix="1" applyNumberFormat="1" applyFont="1" applyFill="1" applyBorder="1" applyAlignment="1" applyProtection="1">
      <alignment horizontal="left" vertical="top" wrapText="1"/>
      <protection locked="0"/>
    </xf>
    <xf numFmtId="168" fontId="32" fillId="25" borderId="66" xfId="47" applyNumberFormat="1" applyFont="1" applyFill="1" applyBorder="1" applyAlignment="1" applyProtection="1">
      <alignment horizontal="right" vertical="top" wrapText="1"/>
      <protection locked="0"/>
    </xf>
    <xf numFmtId="0" fontId="1" fillId="33" borderId="45" xfId="47" applyFont="1" applyFill="1" applyBorder="1"/>
    <xf numFmtId="168" fontId="32" fillId="33" borderId="0" xfId="47" applyNumberFormat="1" applyFont="1" applyFill="1" applyBorder="1" applyAlignment="1" applyProtection="1">
      <alignment horizontal="right" vertical="center" wrapText="1"/>
      <protection locked="0"/>
    </xf>
    <xf numFmtId="4" fontId="32" fillId="33" borderId="0" xfId="47" applyNumberFormat="1" applyFont="1" applyFill="1" applyBorder="1" applyAlignment="1" applyProtection="1">
      <alignment horizontal="right" vertical="center" wrapText="1"/>
      <protection locked="0"/>
    </xf>
    <xf numFmtId="0" fontId="1" fillId="33" borderId="0" xfId="0" applyFont="1" applyFill="1" applyBorder="1" applyAlignment="1">
      <alignment wrapText="1"/>
    </xf>
    <xf numFmtId="168" fontId="32" fillId="33" borderId="57" xfId="0" applyNumberFormat="1" applyFont="1" applyFill="1" applyBorder="1" applyAlignment="1" applyProtection="1">
      <alignment vertical="center"/>
      <protection locked="0"/>
    </xf>
    <xf numFmtId="167" fontId="32" fillId="42" borderId="77" xfId="0" applyNumberFormat="1" applyFont="1" applyFill="1" applyBorder="1" applyAlignment="1" applyProtection="1">
      <alignment vertical="center"/>
      <protection locked="0"/>
    </xf>
    <xf numFmtId="167" fontId="32" fillId="42" borderId="53" xfId="0" applyNumberFormat="1" applyFont="1" applyFill="1" applyBorder="1" applyAlignment="1" applyProtection="1">
      <alignment vertical="center"/>
      <protection locked="0"/>
    </xf>
    <xf numFmtId="168" fontId="32" fillId="33" borderId="0" xfId="0" applyNumberFormat="1" applyFont="1" applyFill="1" applyBorder="1" applyAlignment="1" applyProtection="1">
      <alignment horizontal="right" vertical="center" wrapText="1"/>
      <protection locked="0"/>
    </xf>
    <xf numFmtId="167" fontId="32" fillId="42" borderId="16" xfId="0" applyNumberFormat="1" applyFont="1" applyFill="1" applyBorder="1" applyAlignment="1" applyProtection="1">
      <alignment horizontal="right" vertical="center" wrapText="1"/>
      <protection locked="0"/>
    </xf>
    <xf numFmtId="167" fontId="32" fillId="42" borderId="12" xfId="0" applyNumberFormat="1" applyFont="1" applyFill="1" applyBorder="1" applyAlignment="1" applyProtection="1">
      <alignment horizontal="right" vertical="center" wrapText="1"/>
      <protection locked="0"/>
    </xf>
    <xf numFmtId="167" fontId="32" fillId="42" borderId="35" xfId="0" applyNumberFormat="1" applyFont="1" applyFill="1" applyBorder="1" applyAlignment="1" applyProtection="1">
      <alignment horizontal="right" vertical="center" wrapText="1"/>
      <protection locked="0"/>
    </xf>
    <xf numFmtId="167" fontId="32" fillId="44" borderId="18" xfId="0" applyNumberFormat="1" applyFont="1" applyFill="1" applyBorder="1" applyAlignment="1" applyProtection="1">
      <alignment vertical="center"/>
      <protection locked="0"/>
    </xf>
    <xf numFmtId="167" fontId="32" fillId="44" borderId="64" xfId="0" applyNumberFormat="1" applyFont="1" applyFill="1" applyBorder="1" applyAlignment="1" applyProtection="1">
      <alignment vertical="center"/>
      <protection locked="0"/>
    </xf>
    <xf numFmtId="4" fontId="1" fillId="39" borderId="13" xfId="0" applyNumberFormat="1" applyFont="1" applyFill="1" applyBorder="1" applyAlignment="1">
      <alignment horizontal="right" vertical="center"/>
    </xf>
    <xf numFmtId="0" fontId="1" fillId="33" borderId="62" xfId="0" applyFont="1" applyFill="1" applyBorder="1" applyAlignment="1">
      <alignment horizontal="left" vertical="center" wrapText="1"/>
    </xf>
    <xf numFmtId="4" fontId="32" fillId="25" borderId="27" xfId="47" applyNumberFormat="1" applyFont="1" applyFill="1" applyBorder="1" applyAlignment="1" applyProtection="1">
      <alignment horizontal="right" vertical="center" wrapText="1"/>
      <protection locked="0"/>
    </xf>
    <xf numFmtId="4" fontId="1" fillId="25" borderId="12" xfId="0" applyNumberFormat="1" applyFont="1" applyFill="1" applyBorder="1"/>
    <xf numFmtId="0" fontId="1" fillId="25" borderId="17" xfId="0" applyFont="1" applyFill="1" applyBorder="1"/>
    <xf numFmtId="4" fontId="1" fillId="25" borderId="49" xfId="0" applyNumberFormat="1" applyFont="1" applyFill="1" applyBorder="1"/>
    <xf numFmtId="4" fontId="1" fillId="25" borderId="23" xfId="0" applyNumberFormat="1" applyFont="1" applyFill="1" applyBorder="1"/>
    <xf numFmtId="4" fontId="1" fillId="25" borderId="18" xfId="0" applyNumberFormat="1" applyFont="1" applyFill="1" applyBorder="1"/>
    <xf numFmtId="4" fontId="1" fillId="39" borderId="11" xfId="0" applyNumberFormat="1" applyFont="1" applyFill="1" applyBorder="1" applyAlignment="1">
      <alignment horizontal="right"/>
    </xf>
    <xf numFmtId="9" fontId="1" fillId="25" borderId="71" xfId="35" applyFont="1" applyFill="1" applyBorder="1"/>
    <xf numFmtId="9" fontId="1" fillId="25" borderId="66" xfId="35" applyFont="1" applyFill="1" applyBorder="1"/>
    <xf numFmtId="167" fontId="32" fillId="42" borderId="41" xfId="0" applyNumberFormat="1" applyFont="1" applyFill="1" applyBorder="1" applyAlignment="1" applyProtection="1">
      <alignment horizontal="left" vertical="top" wrapText="1"/>
      <protection locked="0"/>
    </xf>
    <xf numFmtId="168" fontId="32" fillId="42" borderId="16" xfId="0" applyNumberFormat="1" applyFont="1" applyFill="1" applyBorder="1" applyAlignment="1" applyProtection="1">
      <alignment horizontal="right" vertical="center" wrapText="1"/>
      <protection locked="0"/>
    </xf>
    <xf numFmtId="168" fontId="32" fillId="42" borderId="19" xfId="0" applyNumberFormat="1" applyFont="1" applyFill="1" applyBorder="1" applyAlignment="1" applyProtection="1">
      <alignment horizontal="right" vertical="top" wrapText="1"/>
      <protection locked="0"/>
    </xf>
    <xf numFmtId="168" fontId="32" fillId="42" borderId="35" xfId="0" quotePrefix="1" applyNumberFormat="1" applyFont="1" applyFill="1" applyBorder="1" applyAlignment="1" applyProtection="1">
      <alignment horizontal="right" vertical="center" wrapText="1"/>
      <protection locked="0"/>
    </xf>
    <xf numFmtId="0" fontId="1" fillId="42" borderId="17" xfId="0" applyFont="1" applyFill="1" applyBorder="1"/>
    <xf numFmtId="168" fontId="32" fillId="42" borderId="26" xfId="0" applyNumberFormat="1" applyFont="1" applyFill="1" applyBorder="1" applyAlignment="1" applyProtection="1">
      <alignment horizontal="right" vertical="center" wrapText="1"/>
      <protection locked="0"/>
    </xf>
    <xf numFmtId="168" fontId="32" fillId="42" borderId="69" xfId="0" applyNumberFormat="1" applyFont="1" applyFill="1" applyBorder="1" applyAlignment="1" applyProtection="1">
      <alignment horizontal="right" vertical="center" wrapText="1"/>
      <protection locked="0"/>
    </xf>
    <xf numFmtId="4" fontId="1" fillId="42" borderId="49" xfId="0" applyNumberFormat="1" applyFont="1" applyFill="1" applyBorder="1"/>
    <xf numFmtId="4" fontId="1" fillId="42" borderId="12" xfId="0" applyNumberFormat="1" applyFont="1" applyFill="1" applyBorder="1"/>
    <xf numFmtId="4" fontId="1" fillId="42" borderId="23" xfId="0" applyNumberFormat="1" applyFont="1" applyFill="1" applyBorder="1"/>
    <xf numFmtId="4" fontId="1" fillId="42" borderId="18" xfId="0" applyNumberFormat="1" applyFont="1" applyFill="1" applyBorder="1"/>
    <xf numFmtId="0" fontId="1" fillId="42" borderId="18" xfId="0" applyFont="1" applyFill="1" applyBorder="1" applyAlignment="1">
      <alignment wrapText="1"/>
    </xf>
    <xf numFmtId="0" fontId="1" fillId="42" borderId="12" xfId="0" applyFont="1" applyFill="1" applyBorder="1" applyAlignment="1">
      <alignment wrapText="1"/>
    </xf>
    <xf numFmtId="0" fontId="1" fillId="33" borderId="0" xfId="47" applyFont="1" applyFill="1"/>
    <xf numFmtId="0" fontId="32" fillId="33" borderId="0" xfId="47" applyFont="1" applyFill="1" applyBorder="1" applyAlignment="1" applyProtection="1">
      <alignment vertical="center" wrapText="1"/>
    </xf>
    <xf numFmtId="0" fontId="1" fillId="33" borderId="55" xfId="0" applyFont="1" applyFill="1" applyBorder="1" applyAlignment="1"/>
    <xf numFmtId="4" fontId="3" fillId="33" borderId="0" xfId="0" applyNumberFormat="1" applyFont="1" applyFill="1"/>
    <xf numFmtId="0" fontId="37" fillId="0" borderId="0" xfId="0" quotePrefix="1" applyFont="1"/>
    <xf numFmtId="0" fontId="33" fillId="0" borderId="0" xfId="0" applyFont="1" applyFill="1" applyBorder="1" applyAlignment="1" applyProtection="1"/>
    <xf numFmtId="0" fontId="32" fillId="0" borderId="0" xfId="0" applyFont="1" applyFill="1" applyBorder="1" applyAlignment="1" applyProtection="1">
      <alignment horizontal="left" vertical="center" wrapText="1"/>
    </xf>
    <xf numFmtId="0" fontId="37" fillId="33" borderId="0" xfId="37" applyFont="1" applyFill="1" applyBorder="1" applyAlignment="1">
      <alignment horizontal="left" vertical="center"/>
    </xf>
    <xf numFmtId="4" fontId="23" fillId="27" borderId="42" xfId="37" applyNumberFormat="1" applyFont="1" applyFill="1" applyBorder="1" applyAlignment="1">
      <alignment horizontal="right" vertical="center"/>
    </xf>
    <xf numFmtId="0" fontId="2" fillId="45" borderId="0" xfId="0" applyFont="1" applyFill="1"/>
    <xf numFmtId="0" fontId="1" fillId="45" borderId="0" xfId="0" applyFont="1" applyFill="1"/>
    <xf numFmtId="0" fontId="33" fillId="0" borderId="0" xfId="0" applyFont="1" applyFill="1" applyBorder="1" applyAlignment="1" applyProtection="1">
      <alignment vertical="center"/>
    </xf>
    <xf numFmtId="0" fontId="32" fillId="0" borderId="0" xfId="0" applyFont="1" applyFill="1" applyBorder="1" applyAlignment="1" applyProtection="1">
      <alignment vertical="center"/>
    </xf>
    <xf numFmtId="167" fontId="32" fillId="0" borderId="0" xfId="0" applyNumberFormat="1" applyFont="1" applyFill="1" applyBorder="1" applyProtection="1">
      <protection locked="0"/>
    </xf>
    <xf numFmtId="10" fontId="32" fillId="42" borderId="35" xfId="35" applyNumberFormat="1" applyFont="1" applyFill="1" applyBorder="1" applyAlignment="1" applyProtection="1">
      <alignment horizontal="right" vertical="center" wrapText="1"/>
      <protection locked="0"/>
    </xf>
    <xf numFmtId="0" fontId="23" fillId="45" borderId="0" xfId="0" applyFont="1" applyFill="1"/>
    <xf numFmtId="4" fontId="1" fillId="42" borderId="66" xfId="0" applyNumberFormat="1" applyFont="1" applyFill="1" applyBorder="1"/>
    <xf numFmtId="168" fontId="1" fillId="25" borderId="19" xfId="0" applyNumberFormat="1" applyFont="1" applyFill="1" applyBorder="1"/>
    <xf numFmtId="168" fontId="1" fillId="25" borderId="35" xfId="0" applyNumberFormat="1" applyFont="1" applyFill="1" applyBorder="1"/>
    <xf numFmtId="0" fontId="1" fillId="33" borderId="76" xfId="0" applyFont="1" applyFill="1" applyBorder="1"/>
    <xf numFmtId="0" fontId="1" fillId="33" borderId="27" xfId="0" applyFont="1" applyFill="1" applyBorder="1"/>
    <xf numFmtId="0" fontId="1" fillId="25" borderId="41" xfId="0" applyFont="1" applyFill="1" applyBorder="1"/>
    <xf numFmtId="0" fontId="1" fillId="0" borderId="96" xfId="0" applyFont="1" applyBorder="1"/>
    <xf numFmtId="0" fontId="32" fillId="33" borderId="0" xfId="0" applyFont="1" applyFill="1"/>
    <xf numFmtId="0" fontId="32" fillId="0" borderId="0" xfId="0" applyFont="1"/>
    <xf numFmtId="165" fontId="1" fillId="27" borderId="32" xfId="52" applyNumberFormat="1" applyFill="1" applyBorder="1" applyAlignment="1">
      <alignment horizontal="right"/>
    </xf>
    <xf numFmtId="165" fontId="1" fillId="27" borderId="33" xfId="52" applyNumberFormat="1" applyFont="1" applyFill="1" applyBorder="1"/>
    <xf numFmtId="165" fontId="1" fillId="27" borderId="19" xfId="52" applyNumberFormat="1" applyFont="1" applyFill="1" applyBorder="1" applyAlignment="1">
      <alignment horizontal="right"/>
    </xf>
    <xf numFmtId="174" fontId="1" fillId="27" borderId="35" xfId="52" applyNumberFormat="1" applyFont="1" applyFill="1" applyBorder="1" applyAlignment="1">
      <alignment horizontal="right"/>
    </xf>
    <xf numFmtId="168" fontId="0" fillId="27" borderId="56" xfId="35" applyNumberFormat="1" applyFont="1" applyFill="1" applyBorder="1" applyAlignment="1">
      <alignment horizontal="left"/>
    </xf>
    <xf numFmtId="4" fontId="1" fillId="33" borderId="0" xfId="37" quotePrefix="1" applyNumberFormat="1" applyFont="1" applyFill="1" applyBorder="1" applyAlignment="1">
      <alignment horizontal="left" vertical="center"/>
    </xf>
    <xf numFmtId="4" fontId="0" fillId="25" borderId="12" xfId="0" applyNumberFormat="1" applyFill="1" applyBorder="1"/>
    <xf numFmtId="165" fontId="32" fillId="42" borderId="27" xfId="0" applyNumberFormat="1" applyFont="1" applyFill="1" applyBorder="1" applyAlignment="1" applyProtection="1">
      <alignment horizontal="right" vertical="center" wrapText="1"/>
      <protection locked="0"/>
    </xf>
    <xf numFmtId="168" fontId="32" fillId="42" borderId="16" xfId="0" applyNumberFormat="1" applyFont="1" applyFill="1" applyBorder="1" applyAlignment="1" applyProtection="1">
      <alignment horizontal="right" wrapText="1"/>
      <protection locked="0"/>
    </xf>
    <xf numFmtId="168" fontId="32" fillId="42" borderId="27" xfId="0" applyNumberFormat="1" applyFont="1" applyFill="1" applyBorder="1" applyAlignment="1" applyProtection="1">
      <alignment horizontal="right" vertical="center" wrapText="1"/>
      <protection locked="0"/>
    </xf>
    <xf numFmtId="0" fontId="1" fillId="33" borderId="97" xfId="0" applyFont="1" applyFill="1" applyBorder="1"/>
    <xf numFmtId="0" fontId="38" fillId="33" borderId="0" xfId="37" applyFont="1" applyFill="1" applyBorder="1" applyAlignment="1">
      <alignment horizontal="left" vertical="center"/>
    </xf>
    <xf numFmtId="0" fontId="1" fillId="33" borderId="0" xfId="37" applyFont="1" applyFill="1" applyBorder="1"/>
    <xf numFmtId="0" fontId="1" fillId="33" borderId="0" xfId="37" applyFont="1" applyFill="1" applyBorder="1" applyAlignment="1">
      <alignment horizontal="left" vertical="top" wrapText="1"/>
    </xf>
    <xf numFmtId="0" fontId="33" fillId="33" borderId="0" xfId="0" applyFont="1" applyFill="1" applyBorder="1" applyAlignment="1" applyProtection="1"/>
    <xf numFmtId="4" fontId="1" fillId="39" borderId="27" xfId="27" applyNumberFormat="1" applyFont="1" applyFill="1" applyBorder="1" applyAlignment="1">
      <alignment horizontal="right" vertical="center" wrapText="1"/>
    </xf>
    <xf numFmtId="4" fontId="25" fillId="42" borderId="42" xfId="0" applyNumberFormat="1" applyFont="1" applyFill="1" applyBorder="1"/>
    <xf numFmtId="4" fontId="25" fillId="27" borderId="41" xfId="0" applyNumberFormat="1" applyFont="1" applyFill="1" applyBorder="1"/>
    <xf numFmtId="4" fontId="25" fillId="27" borderId="13" xfId="27" applyNumberFormat="1" applyFont="1" applyFill="1" applyBorder="1" applyAlignment="1">
      <alignment horizontal="right" vertical="center" wrapText="1"/>
    </xf>
    <xf numFmtId="4" fontId="25" fillId="27" borderId="33" xfId="0" applyNumberFormat="1" applyFont="1" applyFill="1" applyBorder="1"/>
    <xf numFmtId="168" fontId="1" fillId="27" borderId="40" xfId="52" applyNumberFormat="1" applyFont="1" applyFill="1" applyBorder="1" applyAlignment="1" applyProtection="1">
      <alignment horizontal="right"/>
      <protection locked="0"/>
    </xf>
    <xf numFmtId="168" fontId="1" fillId="27" borderId="28" xfId="52" applyNumberFormat="1" applyFont="1" applyFill="1" applyBorder="1" applyAlignment="1" applyProtection="1">
      <alignment horizontal="right"/>
      <protection locked="0"/>
    </xf>
    <xf numFmtId="4" fontId="1" fillId="0" borderId="41" xfId="37" applyNumberFormat="1" applyFont="1" applyFill="1" applyBorder="1" applyAlignment="1">
      <alignment horizontal="left" vertical="center"/>
    </xf>
    <xf numFmtId="0" fontId="43" fillId="33" borderId="18" xfId="0" applyFont="1" applyFill="1" applyBorder="1"/>
    <xf numFmtId="0" fontId="43" fillId="33" borderId="11" xfId="0" applyFont="1" applyFill="1" applyBorder="1"/>
    <xf numFmtId="0" fontId="32" fillId="33" borderId="0" xfId="0" applyFont="1" applyFill="1" applyBorder="1"/>
    <xf numFmtId="4" fontId="43" fillId="33" borderId="17" xfId="0" applyNumberFormat="1" applyFont="1" applyFill="1" applyBorder="1"/>
    <xf numFmtId="165" fontId="43" fillId="27" borderId="17" xfId="0" applyNumberFormat="1" applyFont="1" applyFill="1" applyBorder="1"/>
    <xf numFmtId="0" fontId="43" fillId="33" borderId="0" xfId="0" applyFont="1" applyFill="1" applyBorder="1"/>
    <xf numFmtId="4" fontId="43" fillId="27" borderId="17" xfId="0" applyNumberFormat="1" applyFont="1" applyFill="1" applyBorder="1"/>
    <xf numFmtId="4" fontId="1" fillId="0" borderId="0" xfId="37" applyNumberFormat="1" applyFont="1" applyFill="1" applyBorder="1" applyAlignment="1">
      <alignment horizontal="left" vertical="center" wrapText="1"/>
    </xf>
    <xf numFmtId="44" fontId="1" fillId="33" borderId="68" xfId="53" applyFont="1" applyFill="1" applyBorder="1" applyAlignment="1">
      <alignment horizontal="left" vertical="center"/>
    </xf>
    <xf numFmtId="44" fontId="1" fillId="33" borderId="68" xfId="53" applyFont="1" applyFill="1" applyBorder="1"/>
    <xf numFmtId="44" fontId="1" fillId="33" borderId="68" xfId="53" applyFont="1" applyFill="1" applyBorder="1" applyAlignment="1">
      <alignment horizontal="left"/>
    </xf>
    <xf numFmtId="0" fontId="1" fillId="33" borderId="41" xfId="0" applyFont="1" applyFill="1" applyBorder="1"/>
    <xf numFmtId="0" fontId="1" fillId="33" borderId="15" xfId="0" applyFont="1" applyFill="1" applyBorder="1" applyAlignment="1">
      <alignment wrapText="1"/>
    </xf>
    <xf numFmtId="0" fontId="1" fillId="33" borderId="10" xfId="0" applyFont="1" applyFill="1" applyBorder="1"/>
    <xf numFmtId="0" fontId="1" fillId="33" borderId="12" xfId="0" applyFont="1" applyFill="1" applyBorder="1"/>
    <xf numFmtId="4" fontId="1" fillId="27" borderId="11" xfId="0" applyNumberFormat="1" applyFont="1" applyFill="1" applyBorder="1"/>
    <xf numFmtId="0" fontId="28" fillId="27" borderId="18" xfId="0" applyFont="1" applyFill="1" applyBorder="1" applyAlignment="1">
      <alignment horizontal="left"/>
    </xf>
    <xf numFmtId="0" fontId="28" fillId="27" borderId="49" xfId="0" applyFont="1" applyFill="1" applyBorder="1" applyAlignment="1">
      <alignment horizontal="left"/>
    </xf>
    <xf numFmtId="0" fontId="28" fillId="27" borderId="11" xfId="0" applyFont="1" applyFill="1" applyBorder="1" applyAlignment="1">
      <alignment horizontal="left"/>
    </xf>
    <xf numFmtId="0" fontId="23" fillId="33" borderId="0" xfId="0" applyFont="1" applyFill="1" applyAlignment="1">
      <alignment horizontal="left" wrapText="1"/>
    </xf>
    <xf numFmtId="0" fontId="23" fillId="33" borderId="0" xfId="0" applyFont="1" applyFill="1" applyBorder="1" applyAlignment="1">
      <alignment horizontal="left" wrapText="1"/>
    </xf>
    <xf numFmtId="0" fontId="1" fillId="33" borderId="10" xfId="0" applyFont="1" applyFill="1" applyBorder="1" applyAlignment="1">
      <alignment horizontal="center" vertical="center"/>
    </xf>
    <xf numFmtId="0" fontId="1" fillId="33" borderId="33" xfId="0" applyFont="1" applyFill="1" applyBorder="1" applyAlignment="1">
      <alignment horizontal="center" vertical="center"/>
    </xf>
    <xf numFmtId="173" fontId="1" fillId="27" borderId="17" xfId="46" applyNumberFormat="1" applyFont="1" applyFill="1" applyBorder="1" applyAlignment="1">
      <alignment horizontal="center" vertical="center"/>
    </xf>
    <xf numFmtId="0" fontId="1" fillId="27" borderId="17" xfId="0" applyFont="1" applyFill="1" applyBorder="1" applyAlignment="1">
      <alignment horizontal="center" vertical="center"/>
    </xf>
    <xf numFmtId="173" fontId="1" fillId="27" borderId="12" xfId="46" applyNumberFormat="1" applyFont="1" applyFill="1" applyBorder="1" applyAlignment="1">
      <alignment horizontal="center" vertical="center"/>
    </xf>
    <xf numFmtId="173" fontId="1" fillId="27" borderId="19" xfId="46" applyNumberFormat="1" applyFont="1" applyFill="1" applyBorder="1" applyAlignment="1">
      <alignment horizontal="center" vertical="center"/>
    </xf>
    <xf numFmtId="0" fontId="1" fillId="27" borderId="19" xfId="0" applyFont="1" applyFill="1" applyBorder="1" applyAlignment="1">
      <alignment horizontal="center" vertical="center"/>
    </xf>
    <xf numFmtId="173" fontId="1" fillId="27" borderId="35" xfId="46" applyNumberFormat="1" applyFont="1" applyFill="1" applyBorder="1" applyAlignment="1">
      <alignment horizontal="center" vertical="center"/>
    </xf>
    <xf numFmtId="1" fontId="25" fillId="0" borderId="33" xfId="37" applyNumberFormat="1" applyFont="1" applyFill="1" applyBorder="1" applyAlignment="1">
      <alignment horizontal="left" vertical="center"/>
    </xf>
    <xf numFmtId="1" fontId="25" fillId="0" borderId="19" xfId="37" applyNumberFormat="1" applyFont="1" applyFill="1" applyBorder="1" applyAlignment="1">
      <alignment horizontal="left" vertical="center"/>
    </xf>
    <xf numFmtId="1" fontId="25" fillId="0" borderId="35" xfId="37" applyNumberFormat="1" applyFont="1" applyFill="1" applyBorder="1" applyAlignment="1">
      <alignment horizontal="left" vertical="center"/>
    </xf>
    <xf numFmtId="4" fontId="23" fillId="27" borderId="22" xfId="37" applyNumberFormat="1" applyFont="1" applyFill="1" applyBorder="1" applyAlignment="1">
      <alignment horizontal="center" vertical="center" wrapText="1"/>
    </xf>
    <xf numFmtId="4" fontId="1" fillId="27" borderId="42" xfId="0" applyNumberFormat="1" applyFont="1" applyFill="1" applyBorder="1" applyAlignment="1">
      <alignment horizontal="center" vertical="center" wrapText="1"/>
    </xf>
    <xf numFmtId="1" fontId="1" fillId="0" borderId="34" xfId="37" applyNumberFormat="1" applyFont="1" applyFill="1" applyBorder="1" applyAlignment="1">
      <alignment horizontal="left" vertical="center"/>
    </xf>
    <xf numFmtId="0" fontId="1" fillId="0" borderId="48" xfId="0" applyFont="1" applyBorder="1" applyAlignment="1"/>
    <xf numFmtId="0" fontId="1" fillId="0" borderId="30" xfId="0" applyFont="1" applyBorder="1" applyAlignment="1"/>
    <xf numFmtId="1" fontId="1" fillId="0" borderId="59" xfId="37" applyNumberFormat="1" applyFont="1" applyFill="1" applyBorder="1" applyAlignment="1">
      <alignment horizontal="left" vertical="center"/>
    </xf>
    <xf numFmtId="0" fontId="1" fillId="0" borderId="60" xfId="0" applyFont="1" applyBorder="1" applyAlignment="1"/>
    <xf numFmtId="0" fontId="1" fillId="0" borderId="47" xfId="0" applyFont="1" applyBorder="1" applyAlignment="1"/>
    <xf numFmtId="0" fontId="1" fillId="0" borderId="41" xfId="0" applyFont="1" applyBorder="1" applyAlignment="1">
      <alignment horizontal="left"/>
    </xf>
    <xf numFmtId="0" fontId="1" fillId="0" borderId="15" xfId="0" applyFont="1" applyBorder="1" applyAlignment="1">
      <alignment horizontal="left"/>
    </xf>
    <xf numFmtId="0" fontId="1" fillId="0" borderId="16" xfId="0" applyFont="1" applyBorder="1" applyAlignment="1">
      <alignment horizontal="left"/>
    </xf>
    <xf numFmtId="1" fontId="1" fillId="0" borderId="10" xfId="37" applyNumberFormat="1" applyFont="1" applyFill="1" applyBorder="1" applyAlignment="1">
      <alignment horizontal="left" vertical="center"/>
    </xf>
    <xf numFmtId="1" fontId="1" fillId="0" borderId="17" xfId="37" applyNumberFormat="1" applyFont="1" applyFill="1" applyBorder="1" applyAlignment="1">
      <alignment horizontal="left" vertical="center"/>
    </xf>
    <xf numFmtId="1" fontId="1" fillId="0" borderId="12" xfId="37" applyNumberFormat="1" applyFont="1" applyFill="1" applyBorder="1" applyAlignment="1">
      <alignment horizontal="left" vertical="center"/>
    </xf>
    <xf numFmtId="1" fontId="1" fillId="0" borderId="43" xfId="37" applyNumberFormat="1" applyFont="1" applyFill="1" applyBorder="1" applyAlignment="1">
      <alignment horizontal="left" vertical="center"/>
    </xf>
    <xf numFmtId="1" fontId="1" fillId="0" borderId="92" xfId="37" applyNumberFormat="1" applyFont="1" applyFill="1" applyBorder="1" applyAlignment="1">
      <alignment horizontal="left" vertical="center"/>
    </xf>
    <xf numFmtId="1" fontId="1" fillId="0" borderId="52" xfId="37" applyNumberFormat="1" applyFont="1" applyFill="1" applyBorder="1" applyAlignment="1">
      <alignment horizontal="left" vertical="center"/>
    </xf>
    <xf numFmtId="1" fontId="1" fillId="0" borderId="67" xfId="37" applyNumberFormat="1" applyFont="1" applyFill="1" applyBorder="1" applyAlignment="1">
      <alignment horizontal="left" vertical="center"/>
    </xf>
    <xf numFmtId="1" fontId="1" fillId="0" borderId="71" xfId="37" applyNumberFormat="1" applyFont="1" applyFill="1" applyBorder="1" applyAlignment="1">
      <alignment horizontal="left" vertical="center"/>
    </xf>
    <xf numFmtId="1" fontId="1" fillId="0" borderId="66" xfId="37" applyNumberFormat="1" applyFont="1" applyFill="1" applyBorder="1" applyAlignment="1">
      <alignment horizontal="left" vertical="center"/>
    </xf>
    <xf numFmtId="1" fontId="25" fillId="0" borderId="24" xfId="37" applyNumberFormat="1" applyFont="1" applyFill="1" applyBorder="1" applyAlignment="1">
      <alignment horizontal="left" vertical="center"/>
    </xf>
    <xf numFmtId="1" fontId="25" fillId="0" borderId="91" xfId="37" applyNumberFormat="1" applyFont="1" applyFill="1" applyBorder="1" applyAlignment="1">
      <alignment horizontal="left" vertical="center"/>
    </xf>
    <xf numFmtId="1" fontId="25" fillId="0" borderId="25" xfId="37" applyNumberFormat="1" applyFont="1" applyFill="1" applyBorder="1" applyAlignment="1">
      <alignment horizontal="left" vertical="center"/>
    </xf>
    <xf numFmtId="1" fontId="25" fillId="0" borderId="41" xfId="37" applyNumberFormat="1" applyFont="1" applyFill="1" applyBorder="1" applyAlignment="1">
      <alignment horizontal="left" vertical="center"/>
    </xf>
    <xf numFmtId="1" fontId="25" fillId="0" borderId="15" xfId="37" applyNumberFormat="1" applyFont="1" applyFill="1" applyBorder="1" applyAlignment="1">
      <alignment horizontal="left" vertical="center"/>
    </xf>
    <xf numFmtId="1" fontId="25" fillId="0" borderId="16" xfId="37" applyNumberFormat="1" applyFont="1" applyFill="1" applyBorder="1" applyAlignment="1">
      <alignment horizontal="left" vertical="center"/>
    </xf>
    <xf numFmtId="1" fontId="25" fillId="0" borderId="22" xfId="37" applyNumberFormat="1" applyFont="1" applyFill="1" applyBorder="1" applyAlignment="1">
      <alignment horizontal="left" vertical="center"/>
    </xf>
    <xf numFmtId="1" fontId="25" fillId="0" borderId="39" xfId="37" applyNumberFormat="1" applyFont="1" applyFill="1" applyBorder="1" applyAlignment="1">
      <alignment horizontal="left" vertical="center"/>
    </xf>
    <xf numFmtId="1" fontId="25" fillId="0" borderId="59" xfId="37" applyNumberFormat="1" applyFont="1" applyFill="1" applyBorder="1" applyAlignment="1">
      <alignment horizontal="left" vertical="center"/>
    </xf>
    <xf numFmtId="1" fontId="25" fillId="0" borderId="60" xfId="37" applyNumberFormat="1" applyFont="1" applyFill="1" applyBorder="1" applyAlignment="1">
      <alignment horizontal="left" vertical="center"/>
    </xf>
    <xf numFmtId="0" fontId="1" fillId="27" borderId="18" xfId="0" applyNumberFormat="1" applyFont="1" applyFill="1" applyBorder="1" applyAlignment="1">
      <alignment horizontal="left"/>
    </xf>
    <xf numFmtId="0" fontId="1" fillId="27" borderId="49" xfId="0" applyNumberFormat="1" applyFont="1" applyFill="1" applyBorder="1" applyAlignment="1">
      <alignment horizontal="left"/>
    </xf>
    <xf numFmtId="0" fontId="1" fillId="27" borderId="11" xfId="0" applyNumberFormat="1" applyFont="1" applyFill="1" applyBorder="1" applyAlignment="1">
      <alignment horizontal="left"/>
    </xf>
    <xf numFmtId="4" fontId="33" fillId="29" borderId="24" xfId="0" applyNumberFormat="1" applyFont="1" applyFill="1" applyBorder="1" applyAlignment="1" applyProtection="1">
      <alignment horizontal="center" vertical="center" wrapText="1"/>
      <protection locked="0"/>
    </xf>
    <xf numFmtId="4" fontId="33" fillId="29" borderId="25" xfId="0" applyNumberFormat="1" applyFont="1" applyFill="1" applyBorder="1" applyAlignment="1" applyProtection="1">
      <alignment horizontal="center" vertical="center" wrapText="1"/>
      <protection locked="0"/>
    </xf>
    <xf numFmtId="4" fontId="23" fillId="0" borderId="23" xfId="37" applyNumberFormat="1" applyFont="1" applyFill="1" applyBorder="1" applyAlignment="1">
      <alignment horizontal="center" vertical="center" wrapText="1"/>
    </xf>
    <xf numFmtId="4" fontId="23" fillId="0" borderId="31" xfId="37" applyNumberFormat="1" applyFont="1" applyFill="1" applyBorder="1" applyAlignment="1">
      <alignment horizontal="center" vertical="center" wrapText="1"/>
    </xf>
    <xf numFmtId="4" fontId="23" fillId="0" borderId="34" xfId="37" applyNumberFormat="1" applyFont="1" applyFill="1" applyBorder="1" applyAlignment="1">
      <alignment horizontal="center" vertical="center" wrapText="1"/>
    </xf>
    <xf numFmtId="4" fontId="23" fillId="0" borderId="30" xfId="37" applyNumberFormat="1" applyFont="1" applyFill="1" applyBorder="1" applyAlignment="1">
      <alignment horizontal="center" vertical="center" wrapText="1"/>
    </xf>
    <xf numFmtId="4" fontId="23" fillId="0" borderId="34" xfId="0" applyNumberFormat="1" applyFont="1" applyFill="1" applyBorder="1" applyAlignment="1">
      <alignment horizontal="center" vertical="center" wrapText="1"/>
    </xf>
    <xf numFmtId="4" fontId="23" fillId="0" borderId="30" xfId="0" applyNumberFormat="1" applyFont="1" applyFill="1" applyBorder="1" applyAlignment="1">
      <alignment horizontal="center" vertical="center" wrapText="1"/>
    </xf>
    <xf numFmtId="4" fontId="1" fillId="0" borderId="31" xfId="0" applyNumberFormat="1" applyFont="1" applyFill="1" applyBorder="1" applyAlignment="1">
      <alignment horizontal="center" vertical="center" wrapText="1"/>
    </xf>
    <xf numFmtId="4" fontId="1" fillId="0" borderId="30" xfId="0" applyNumberFormat="1" applyFont="1" applyFill="1" applyBorder="1" applyAlignment="1">
      <alignment horizontal="center" vertical="center" wrapText="1"/>
    </xf>
    <xf numFmtId="4" fontId="23" fillId="31" borderId="34" xfId="37" applyNumberFormat="1" applyFont="1" applyFill="1" applyBorder="1" applyAlignment="1">
      <alignment horizontal="center" vertical="center" wrapText="1"/>
    </xf>
    <xf numFmtId="4" fontId="1" fillId="31" borderId="30" xfId="0" applyNumberFormat="1" applyFont="1" applyFill="1" applyBorder="1" applyAlignment="1">
      <alignment horizontal="center" vertical="center" wrapText="1"/>
    </xf>
    <xf numFmtId="0" fontId="1" fillId="0" borderId="14" xfId="0" applyFont="1" applyBorder="1" applyAlignment="1">
      <alignment horizontal="left"/>
    </xf>
    <xf numFmtId="0" fontId="1" fillId="0" borderId="28" xfId="0" applyFont="1" applyBorder="1" applyAlignment="1">
      <alignment horizontal="left"/>
    </xf>
    <xf numFmtId="1" fontId="23" fillId="31" borderId="45" xfId="37" applyNumberFormat="1" applyFont="1" applyFill="1" applyBorder="1" applyAlignment="1">
      <alignment horizontal="left" vertical="center"/>
    </xf>
    <xf numFmtId="0" fontId="1" fillId="31" borderId="29" xfId="0" applyFont="1" applyFill="1" applyBorder="1" applyAlignment="1">
      <alignment horizontal="left" vertical="center"/>
    </xf>
    <xf numFmtId="0" fontId="1" fillId="31" borderId="34" xfId="0" applyFont="1" applyFill="1" applyBorder="1" applyAlignment="1">
      <alignment horizontal="left" vertical="center"/>
    </xf>
    <xf numFmtId="4" fontId="23" fillId="31" borderId="39" xfId="37" applyNumberFormat="1" applyFont="1" applyFill="1" applyBorder="1" applyAlignment="1">
      <alignment horizontal="center" vertical="center" wrapText="1"/>
    </xf>
    <xf numFmtId="4" fontId="23" fillId="31" borderId="42" xfId="37" applyNumberFormat="1" applyFont="1" applyFill="1" applyBorder="1" applyAlignment="1">
      <alignment horizontal="center" vertical="center" wrapText="1"/>
    </xf>
    <xf numFmtId="0" fontId="1" fillId="0" borderId="51" xfId="0" applyFont="1" applyBorder="1" applyAlignment="1">
      <alignment horizontal="center" vertical="center" textRotation="90"/>
    </xf>
    <xf numFmtId="0" fontId="1" fillId="0" borderId="65" xfId="0" applyFont="1" applyBorder="1" applyAlignment="1">
      <alignment horizontal="center" vertical="center" textRotation="90"/>
    </xf>
    <xf numFmtId="0" fontId="1" fillId="0" borderId="53" xfId="0" applyFont="1" applyBorder="1" applyAlignment="1">
      <alignment horizontal="center" vertical="center" textRotation="90"/>
    </xf>
    <xf numFmtId="0" fontId="23" fillId="27" borderId="34" xfId="37" applyFont="1" applyFill="1" applyBorder="1" applyAlignment="1">
      <alignment horizontal="center" vertical="center" wrapText="1"/>
    </xf>
    <xf numFmtId="0" fontId="23" fillId="27" borderId="30" xfId="37" applyFont="1" applyFill="1" applyBorder="1" applyAlignment="1">
      <alignment horizontal="center" vertical="center" wrapText="1"/>
    </xf>
    <xf numFmtId="0" fontId="23" fillId="0" borderId="34" xfId="37" applyFont="1" applyFill="1" applyBorder="1" applyAlignment="1">
      <alignment horizontal="center" vertical="center" wrapText="1"/>
    </xf>
    <xf numFmtId="0" fontId="23" fillId="0" borderId="30" xfId="37" applyFont="1" applyFill="1" applyBorder="1" applyAlignment="1">
      <alignment horizontal="center" vertical="center" wrapText="1"/>
    </xf>
    <xf numFmtId="0" fontId="1" fillId="0" borderId="52" xfId="0" applyFont="1" applyBorder="1" applyAlignment="1">
      <alignment horizontal="center" vertical="center" textRotation="90" wrapText="1"/>
    </xf>
    <xf numFmtId="0" fontId="1" fillId="0" borderId="73" xfId="0" applyFont="1" applyBorder="1" applyAlignment="1">
      <alignment horizontal="center" vertical="center" textRotation="90" wrapText="1"/>
    </xf>
    <xf numFmtId="0" fontId="1" fillId="0" borderId="25" xfId="0" applyFont="1" applyBorder="1" applyAlignment="1">
      <alignment horizontal="center" vertical="center" textRotation="90" wrapText="1"/>
    </xf>
    <xf numFmtId="0" fontId="23" fillId="32" borderId="39" xfId="0" applyFont="1" applyFill="1" applyBorder="1" applyAlignment="1">
      <alignment horizontal="center"/>
    </xf>
    <xf numFmtId="0" fontId="1" fillId="0" borderId="39" xfId="0" applyFont="1" applyBorder="1" applyAlignment="1">
      <alignment horizontal="center"/>
    </xf>
    <xf numFmtId="0" fontId="1" fillId="0" borderId="42" xfId="0" applyFont="1" applyBorder="1" applyAlignment="1">
      <alignment horizontal="center"/>
    </xf>
    <xf numFmtId="0" fontId="1" fillId="33" borderId="55" xfId="0" applyFont="1" applyFill="1" applyBorder="1" applyAlignment="1">
      <alignment horizontal="left" wrapText="1"/>
    </xf>
    <xf numFmtId="0" fontId="1" fillId="33" borderId="58" xfId="0" applyFont="1" applyFill="1" applyBorder="1" applyAlignment="1">
      <alignment horizontal="left"/>
    </xf>
    <xf numFmtId="0" fontId="1" fillId="33" borderId="72" xfId="0" applyFont="1" applyFill="1" applyBorder="1" applyAlignment="1">
      <alignment horizontal="left"/>
    </xf>
    <xf numFmtId="0" fontId="1" fillId="33" borderId="55" xfId="0" applyFont="1" applyFill="1" applyBorder="1" applyAlignment="1">
      <alignment horizontal="left"/>
    </xf>
    <xf numFmtId="4" fontId="33" fillId="29" borderId="45" xfId="0" applyNumberFormat="1" applyFont="1" applyFill="1" applyBorder="1" applyAlignment="1" applyProtection="1">
      <alignment horizontal="center" vertical="center" wrapText="1"/>
      <protection locked="0"/>
    </xf>
    <xf numFmtId="4" fontId="33" fillId="29" borderId="63" xfId="0" applyNumberFormat="1" applyFont="1" applyFill="1" applyBorder="1" applyAlignment="1" applyProtection="1">
      <alignment horizontal="center" vertical="center" wrapText="1"/>
      <protection locked="0"/>
    </xf>
    <xf numFmtId="4" fontId="33" fillId="29" borderId="75" xfId="0" applyNumberFormat="1" applyFont="1" applyFill="1" applyBorder="1" applyAlignment="1" applyProtection="1">
      <alignment horizontal="center" vertical="center" wrapText="1"/>
      <protection locked="0"/>
    </xf>
    <xf numFmtId="0" fontId="23" fillId="32" borderId="34" xfId="37" applyFont="1" applyFill="1" applyBorder="1" applyAlignment="1">
      <alignment horizontal="center" vertical="center" wrapText="1"/>
    </xf>
    <xf numFmtId="0" fontId="23" fillId="32" borderId="30" xfId="37" applyFont="1" applyFill="1" applyBorder="1" applyAlignment="1">
      <alignment horizontal="center" vertical="center" wrapText="1"/>
    </xf>
    <xf numFmtId="1" fontId="23" fillId="32" borderId="45" xfId="37" applyNumberFormat="1" applyFont="1" applyFill="1" applyBorder="1" applyAlignment="1">
      <alignment horizontal="left" vertical="center"/>
    </xf>
    <xf numFmtId="0" fontId="1" fillId="0" borderId="63" xfId="0" applyFont="1" applyBorder="1" applyAlignment="1">
      <alignment horizontal="left" vertical="center"/>
    </xf>
    <xf numFmtId="4" fontId="33" fillId="29" borderId="57" xfId="0" applyNumberFormat="1" applyFont="1" applyFill="1" applyBorder="1" applyAlignment="1" applyProtection="1">
      <alignment horizontal="center" vertical="center" wrapText="1"/>
      <protection locked="0"/>
    </xf>
    <xf numFmtId="4" fontId="33" fillId="29" borderId="39" xfId="0" applyNumberFormat="1" applyFont="1" applyFill="1" applyBorder="1" applyAlignment="1" applyProtection="1">
      <alignment horizontal="center" vertical="center" wrapText="1"/>
      <protection locked="0"/>
    </xf>
    <xf numFmtId="4" fontId="33" fillId="29" borderId="42" xfId="0" applyNumberFormat="1" applyFont="1" applyFill="1" applyBorder="1" applyAlignment="1" applyProtection="1">
      <alignment horizontal="center" vertical="center" wrapText="1"/>
      <protection locked="0"/>
    </xf>
    <xf numFmtId="0" fontId="1" fillId="0" borderId="22" xfId="0" applyFont="1" applyBorder="1" applyAlignment="1">
      <alignment horizontal="left"/>
    </xf>
    <xf numFmtId="0" fontId="1" fillId="0" borderId="39" xfId="0" applyFont="1" applyBorder="1" applyAlignment="1">
      <alignment horizontal="left"/>
    </xf>
    <xf numFmtId="0" fontId="1" fillId="0" borderId="42" xfId="0" applyFont="1" applyBorder="1" applyAlignment="1">
      <alignment horizontal="left"/>
    </xf>
    <xf numFmtId="4" fontId="23" fillId="33" borderId="0" xfId="0" applyNumberFormat="1" applyFont="1" applyFill="1" applyBorder="1" applyAlignment="1">
      <alignment horizontal="center"/>
    </xf>
    <xf numFmtId="4" fontId="23" fillId="33" borderId="36" xfId="0" applyNumberFormat="1" applyFont="1" applyFill="1" applyBorder="1" applyAlignment="1">
      <alignment horizontal="center"/>
    </xf>
    <xf numFmtId="0" fontId="1" fillId="0" borderId="55" xfId="0" applyFont="1" applyBorder="1" applyAlignment="1">
      <alignment horizontal="left"/>
    </xf>
    <xf numFmtId="0" fontId="1" fillId="0" borderId="58" xfId="0" applyFont="1" applyBorder="1" applyAlignment="1">
      <alignment horizontal="left"/>
    </xf>
    <xf numFmtId="0" fontId="1" fillId="0" borderId="56" xfId="0" applyFont="1" applyBorder="1" applyAlignment="1">
      <alignment horizontal="left"/>
    </xf>
    <xf numFmtId="1" fontId="23" fillId="27" borderId="74" xfId="37" applyNumberFormat="1" applyFont="1" applyFill="1" applyBorder="1" applyAlignment="1">
      <alignment horizontal="center" vertical="center"/>
    </xf>
    <xf numFmtId="1" fontId="23" fillId="27" borderId="75" xfId="37" applyNumberFormat="1" applyFont="1" applyFill="1" applyBorder="1" applyAlignment="1">
      <alignment horizontal="center" vertical="center"/>
    </xf>
    <xf numFmtId="0" fontId="1" fillId="0" borderId="20" xfId="0" applyFont="1" applyBorder="1" applyAlignment="1">
      <alignment horizontal="left"/>
    </xf>
    <xf numFmtId="1" fontId="24" fillId="0" borderId="55" xfId="37" applyNumberFormat="1" applyFont="1" applyFill="1" applyBorder="1" applyAlignment="1">
      <alignment horizontal="left" vertical="center"/>
    </xf>
    <xf numFmtId="1" fontId="24" fillId="0" borderId="72" xfId="37" applyNumberFormat="1" applyFont="1" applyFill="1" applyBorder="1" applyAlignment="1">
      <alignment horizontal="left" vertical="center"/>
    </xf>
    <xf numFmtId="4" fontId="23" fillId="33" borderId="29" xfId="37" applyNumberFormat="1" applyFont="1" applyFill="1" applyBorder="1" applyAlignment="1">
      <alignment horizontal="left" vertical="center" wrapText="1"/>
    </xf>
    <xf numFmtId="4" fontId="23" fillId="33" borderId="0" xfId="37" applyNumberFormat="1" applyFont="1" applyFill="1" applyBorder="1" applyAlignment="1">
      <alignment horizontal="left" vertical="center" wrapText="1"/>
    </xf>
    <xf numFmtId="4" fontId="1" fillId="33" borderId="52" xfId="37" applyNumberFormat="1" applyFont="1" applyFill="1" applyBorder="1" applyAlignment="1">
      <alignment horizontal="left" vertical="center" textRotation="90" wrapText="1"/>
    </xf>
    <xf numFmtId="0" fontId="1" fillId="33" borderId="73" xfId="0" applyFont="1" applyFill="1" applyBorder="1" applyAlignment="1">
      <alignment horizontal="left" vertical="center" textRotation="90" wrapText="1"/>
    </xf>
    <xf numFmtId="0" fontId="1" fillId="33" borderId="25" xfId="0" applyFont="1" applyFill="1" applyBorder="1" applyAlignment="1">
      <alignment horizontal="left" vertical="center" textRotation="90" wrapText="1"/>
    </xf>
    <xf numFmtId="4" fontId="1" fillId="33" borderId="52" xfId="0" applyNumberFormat="1" applyFont="1" applyFill="1" applyBorder="1" applyAlignment="1">
      <alignment horizontal="center" vertical="center" textRotation="90" wrapText="1"/>
    </xf>
    <xf numFmtId="4" fontId="1" fillId="33" borderId="73" xfId="0" applyNumberFormat="1" applyFont="1" applyFill="1" applyBorder="1" applyAlignment="1">
      <alignment horizontal="center" vertical="center" textRotation="90" wrapText="1"/>
    </xf>
    <xf numFmtId="4" fontId="1" fillId="33" borderId="25" xfId="0" applyNumberFormat="1" applyFont="1" applyFill="1" applyBorder="1" applyAlignment="1">
      <alignment horizontal="center" vertical="center" textRotation="90" wrapText="1"/>
    </xf>
    <xf numFmtId="0" fontId="1" fillId="33" borderId="23" xfId="0" applyFont="1" applyFill="1" applyBorder="1" applyAlignment="1">
      <alignment horizontal="left"/>
    </xf>
    <xf numFmtId="0" fontId="1" fillId="33" borderId="49" xfId="0" applyFont="1" applyFill="1" applyBorder="1" applyAlignment="1">
      <alignment horizontal="left"/>
    </xf>
    <xf numFmtId="0" fontId="1" fillId="33" borderId="11" xfId="0" applyFont="1" applyFill="1" applyBorder="1" applyAlignment="1">
      <alignment horizontal="left"/>
    </xf>
    <xf numFmtId="0" fontId="1" fillId="41" borderId="0" xfId="0" applyFont="1" applyFill="1" applyAlignment="1">
      <alignment horizontal="center"/>
    </xf>
    <xf numFmtId="4" fontId="1" fillId="41" borderId="0" xfId="37" applyNumberFormat="1" applyFont="1" applyFill="1" applyBorder="1" applyAlignment="1">
      <alignment horizontal="center" vertical="center"/>
    </xf>
    <xf numFmtId="1" fontId="24" fillId="0" borderId="58" xfId="37" applyNumberFormat="1" applyFont="1" applyFill="1" applyBorder="1" applyAlignment="1">
      <alignment horizontal="left" vertical="center"/>
    </xf>
    <xf numFmtId="0" fontId="1" fillId="27" borderId="22" xfId="0" applyFont="1" applyFill="1" applyBorder="1" applyAlignment="1">
      <alignment horizontal="center"/>
    </xf>
    <xf numFmtId="0" fontId="1" fillId="27" borderId="42" xfId="0" applyFont="1" applyFill="1" applyBorder="1" applyAlignment="1">
      <alignment horizontal="center"/>
    </xf>
    <xf numFmtId="0" fontId="1" fillId="27" borderId="39" xfId="0" applyFont="1" applyFill="1" applyBorder="1" applyAlignment="1">
      <alignment horizontal="center"/>
    </xf>
    <xf numFmtId="0" fontId="1" fillId="33" borderId="29" xfId="0" applyFont="1" applyFill="1" applyBorder="1" applyAlignment="1">
      <alignment horizontal="left"/>
    </xf>
    <xf numFmtId="0" fontId="1" fillId="33" borderId="0" xfId="0" applyFont="1" applyFill="1" applyBorder="1" applyAlignment="1">
      <alignment horizontal="left"/>
    </xf>
    <xf numFmtId="0" fontId="1" fillId="33" borderId="14" xfId="0" applyFont="1" applyFill="1" applyBorder="1" applyAlignment="1">
      <alignment horizontal="left"/>
    </xf>
    <xf numFmtId="0" fontId="1" fillId="33" borderId="36" xfId="0" applyFont="1" applyFill="1" applyBorder="1" applyAlignment="1">
      <alignment horizontal="left"/>
    </xf>
    <xf numFmtId="0" fontId="3" fillId="33" borderId="0" xfId="0" applyFont="1" applyFill="1" applyAlignment="1">
      <alignment horizontal="left" wrapText="1"/>
    </xf>
    <xf numFmtId="0" fontId="1" fillId="41" borderId="0" xfId="0" applyFont="1" applyFill="1" applyAlignment="1">
      <alignment wrapText="1"/>
    </xf>
    <xf numFmtId="0" fontId="1" fillId="33" borderId="55" xfId="47" applyFont="1" applyFill="1" applyBorder="1" applyAlignment="1">
      <alignment horizontal="left"/>
    </xf>
    <xf numFmtId="0" fontId="1" fillId="33" borderId="58" xfId="47" applyFont="1" applyFill="1" applyBorder="1" applyAlignment="1">
      <alignment horizontal="left"/>
    </xf>
    <xf numFmtId="0" fontId="1" fillId="33" borderId="45" xfId="0" applyFont="1" applyFill="1" applyBorder="1" applyAlignment="1">
      <alignment horizontal="left"/>
    </xf>
    <xf numFmtId="0" fontId="1" fillId="33" borderId="57" xfId="0" applyFont="1" applyFill="1" applyBorder="1" applyAlignment="1">
      <alignment horizontal="left"/>
    </xf>
    <xf numFmtId="0" fontId="23" fillId="33" borderId="0" xfId="0" applyFont="1" applyFill="1" applyBorder="1" applyAlignment="1">
      <alignment horizontal="center"/>
    </xf>
    <xf numFmtId="0" fontId="23" fillId="33" borderId="44" xfId="0" applyFont="1" applyFill="1" applyBorder="1" applyAlignment="1">
      <alignment horizontal="center"/>
    </xf>
    <xf numFmtId="0" fontId="23" fillId="33" borderId="29" xfId="0" applyFont="1" applyFill="1" applyBorder="1" applyAlignment="1">
      <alignment horizontal="center"/>
    </xf>
    <xf numFmtId="0" fontId="1" fillId="42" borderId="18" xfId="0" applyNumberFormat="1" applyFont="1" applyFill="1" applyBorder="1" applyAlignment="1">
      <alignment horizontal="left"/>
    </xf>
    <xf numFmtId="0" fontId="1" fillId="42" borderId="49" xfId="0" applyNumberFormat="1" applyFont="1" applyFill="1" applyBorder="1" applyAlignment="1">
      <alignment horizontal="left"/>
    </xf>
    <xf numFmtId="0" fontId="1" fillId="42" borderId="11" xfId="0" applyNumberFormat="1" applyFont="1" applyFill="1" applyBorder="1" applyAlignment="1">
      <alignment horizontal="left"/>
    </xf>
    <xf numFmtId="4" fontId="23" fillId="0" borderId="0" xfId="37" applyNumberFormat="1" applyFont="1" applyFill="1" applyBorder="1" applyAlignment="1">
      <alignment horizontal="left" vertical="center" wrapText="1"/>
    </xf>
    <xf numFmtId="4" fontId="23" fillId="0" borderId="0" xfId="37" applyNumberFormat="1" applyFont="1" applyFill="1" applyBorder="1" applyAlignment="1"/>
    <xf numFmtId="4" fontId="1" fillId="0" borderId="0" xfId="37" applyNumberFormat="1" applyFont="1" applyFill="1" applyBorder="1" applyAlignment="1">
      <alignment horizontal="left" vertical="center" wrapText="1"/>
    </xf>
    <xf numFmtId="4" fontId="1" fillId="0" borderId="0" xfId="37" applyNumberFormat="1" applyFont="1" applyFill="1" applyBorder="1" applyAlignment="1"/>
    <xf numFmtId="0" fontId="23" fillId="0" borderId="0" xfId="37" applyFont="1" applyFill="1" applyBorder="1" applyAlignment="1">
      <alignment horizontal="left" vertical="center" wrapText="1"/>
    </xf>
    <xf numFmtId="0" fontId="23" fillId="0" borderId="0" xfId="37" applyFont="1" applyFill="1" applyBorder="1" applyAlignment="1"/>
    <xf numFmtId="0" fontId="1" fillId="0" borderId="0" xfId="37" applyFont="1" applyFill="1" applyBorder="1" applyAlignment="1">
      <alignment horizontal="left" vertical="center" wrapText="1"/>
    </xf>
    <xf numFmtId="0" fontId="1" fillId="0" borderId="0" xfId="37" applyFont="1" applyFill="1" applyBorder="1" applyAlignment="1"/>
    <xf numFmtId="0" fontId="1" fillId="33" borderId="0" xfId="0" quotePrefix="1" applyFont="1" applyFill="1" applyAlignment="1">
      <alignment vertical="top" wrapText="1"/>
    </xf>
    <xf numFmtId="0" fontId="1" fillId="0" borderId="0" xfId="0" applyFont="1" applyAlignment="1">
      <alignment vertical="top" wrapText="1"/>
    </xf>
    <xf numFmtId="0" fontId="1" fillId="33" borderId="0" xfId="0" quotePrefix="1" applyFont="1" applyFill="1" applyAlignment="1">
      <alignment horizontal="left" vertical="top" wrapText="1"/>
    </xf>
    <xf numFmtId="0" fontId="1" fillId="33" borderId="0" xfId="0" applyFont="1" applyFill="1" applyAlignment="1">
      <alignment horizontal="left" vertical="top" wrapText="1"/>
    </xf>
  </cellXfs>
  <cellStyles count="54">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Dezimal_T 2.2 Anlage 2 EGV_Objektliste-neu" xfId="27"/>
    <cellStyle name="Eingabe" xfId="28" builtinId="20" customBuiltin="1"/>
    <cellStyle name="Ergebnis" xfId="29" builtinId="25" customBuiltin="1"/>
    <cellStyle name="Erklärender Text" xfId="30" builtinId="53" customBuiltin="1"/>
    <cellStyle name="Euro" xfId="31"/>
    <cellStyle name="Euro 2" xfId="48"/>
    <cellStyle name="Gut" xfId="32" builtinId="26" customBuiltin="1"/>
    <cellStyle name="Komma" xfId="46" builtinId="3"/>
    <cellStyle name="Komma 2" xfId="50"/>
    <cellStyle name="Neutral" xfId="33" builtinId="28" customBuiltin="1"/>
    <cellStyle name="Notiz" xfId="34" builtinId="10" customBuiltin="1"/>
    <cellStyle name="Prozent" xfId="35" builtinId="5"/>
    <cellStyle name="Schlecht" xfId="36" builtinId="27" customBuiltin="1"/>
    <cellStyle name="Standard" xfId="0" builtinId="0"/>
    <cellStyle name="Standard 2" xfId="47"/>
    <cellStyle name="Standard_HeKo" xfId="52"/>
    <cellStyle name="Standard_T 2.2 Anlage 2 EGV_Objektliste-neu" xfId="37"/>
    <cellStyle name="Standard_T 2.2 Anlage 2 EGV_Objektliste-neu 2" xfId="49"/>
    <cellStyle name="Überschrift" xfId="38" builtinId="15" customBuiltin="1"/>
    <cellStyle name="Überschrift 1" xfId="39" builtinId="16" customBuiltin="1"/>
    <cellStyle name="Überschrift 2" xfId="40" builtinId="17" customBuiltin="1"/>
    <cellStyle name="Überschrift 3" xfId="41" builtinId="18" customBuiltin="1"/>
    <cellStyle name="Überschrift 4" xfId="42" builtinId="19" customBuiltin="1"/>
    <cellStyle name="Verknüpfte Zelle" xfId="43" builtinId="24" customBuiltin="1"/>
    <cellStyle name="Währung" xfId="53" builtinId="4"/>
    <cellStyle name="Währung 2" xfId="51"/>
    <cellStyle name="Warnender Text" xfId="44" builtinId="11" customBuiltin="1"/>
    <cellStyle name="Zelle überprüfen" xfId="45" builtinId="23" customBuiltin="1"/>
  </cellStyles>
  <dxfs count="10">
    <dxf>
      <font>
        <color rgb="FF00B050"/>
      </font>
    </dxf>
    <dxf>
      <font>
        <color rgb="FFFF0000"/>
      </font>
    </dxf>
    <dxf>
      <font>
        <color rgb="FFFF0000"/>
      </font>
    </dxf>
    <dxf>
      <font>
        <color rgb="FF00B050"/>
      </font>
    </dxf>
    <dxf>
      <font>
        <color rgb="FFFF0000"/>
      </font>
    </dxf>
    <dxf>
      <font>
        <color rgb="FF00B050"/>
      </font>
    </dxf>
    <dxf>
      <font>
        <color rgb="FFFF0000"/>
      </font>
    </dxf>
    <dxf>
      <font>
        <color rgb="FF00B050"/>
      </font>
    </dxf>
    <dxf>
      <font>
        <color rgb="FFFF0000"/>
      </font>
    </dxf>
    <dxf>
      <font>
        <color rgb="FF00B050"/>
      </font>
    </dxf>
  </dxfs>
  <tableStyles count="0" defaultTableStyle="TableStyleMedium2" defaultPivotStyle="PivotStyleLight16"/>
  <colors>
    <mruColors>
      <color rgb="FF99CCFF"/>
      <color rgb="FF3399FF"/>
      <color rgb="FF808000"/>
      <color rgb="FFCCCC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Verlauf der Einsparungen</a:t>
            </a:r>
          </a:p>
        </c:rich>
      </c:tx>
      <c:layout/>
      <c:overlay val="0"/>
    </c:title>
    <c:autoTitleDeleted val="0"/>
    <c:plotArea>
      <c:layout/>
      <c:lineChart>
        <c:grouping val="standard"/>
        <c:varyColors val="0"/>
        <c:ser>
          <c:idx val="0"/>
          <c:order val="0"/>
          <c:tx>
            <c:strRef>
              <c:f>'Übersicht Jahre'!$C$16</c:f>
              <c:strCache>
                <c:ptCount val="1"/>
                <c:pt idx="0">
                  <c:v>Einsparung
Liegenschaft IST [€]</c:v>
                </c:pt>
              </c:strCache>
            </c:strRef>
          </c:tx>
          <c:spPr>
            <a:ln>
              <a:solidFill>
                <a:srgbClr val="00B050"/>
              </a:solidFill>
            </a:ln>
          </c:spPr>
          <c:marker>
            <c:symbol val="square"/>
            <c:size val="5"/>
            <c:spPr>
              <a:solidFill>
                <a:srgbClr val="00B050"/>
              </a:solidFill>
              <a:ln>
                <a:solidFill>
                  <a:srgbClr val="00B050"/>
                </a:solidFill>
              </a:ln>
            </c:spPr>
          </c:marker>
          <c:cat>
            <c:numRef>
              <c:f>'Übersicht Jahre'!$A$17:$A$28</c:f>
              <c:numCache>
                <c:formatCode>General</c:formatCode>
                <c:ptCount val="12"/>
                <c:pt idx="0">
                  <c:v>2016</c:v>
                </c:pt>
                <c:pt idx="1">
                  <c:v>2017</c:v>
                </c:pt>
                <c:pt idx="2">
                  <c:v>2018</c:v>
                </c:pt>
                <c:pt idx="3">
                  <c:v>2019</c:v>
                </c:pt>
                <c:pt idx="4">
                  <c:v>2020</c:v>
                </c:pt>
                <c:pt idx="5">
                  <c:v>2021</c:v>
                </c:pt>
                <c:pt idx="6">
                  <c:v>2022</c:v>
                </c:pt>
                <c:pt idx="7">
                  <c:v>2023</c:v>
                </c:pt>
                <c:pt idx="8">
                  <c:v>2024</c:v>
                </c:pt>
                <c:pt idx="9">
                  <c:v>2025</c:v>
                </c:pt>
                <c:pt idx="10">
                  <c:v>2026</c:v>
                </c:pt>
                <c:pt idx="11">
                  <c:v>2027</c:v>
                </c:pt>
              </c:numCache>
            </c:numRef>
          </c:cat>
          <c:val>
            <c:numRef>
              <c:f>'Übersicht Jahre'!$C$17:$C$28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ser>
          <c:idx val="1"/>
          <c:order val="1"/>
          <c:tx>
            <c:strRef>
              <c:f>'Übersicht Jahre'!$D$16</c:f>
              <c:strCache>
                <c:ptCount val="1"/>
                <c:pt idx="0">
                  <c:v>Einsparung Liegenschaft SOLL [€]</c:v>
                </c:pt>
              </c:strCache>
            </c:strRef>
          </c:tx>
          <c:spPr>
            <a:ln>
              <a:solidFill>
                <a:srgbClr val="00B050"/>
              </a:solidFill>
            </a:ln>
          </c:spPr>
          <c:marker>
            <c:symbol val="none"/>
          </c:marker>
          <c:cat>
            <c:numRef>
              <c:f>'Übersicht Jahre'!$A$17:$A$28</c:f>
              <c:numCache>
                <c:formatCode>General</c:formatCode>
                <c:ptCount val="12"/>
                <c:pt idx="0">
                  <c:v>2016</c:v>
                </c:pt>
                <c:pt idx="1">
                  <c:v>2017</c:v>
                </c:pt>
                <c:pt idx="2">
                  <c:v>2018</c:v>
                </c:pt>
                <c:pt idx="3">
                  <c:v>2019</c:v>
                </c:pt>
                <c:pt idx="4">
                  <c:v>2020</c:v>
                </c:pt>
                <c:pt idx="5">
                  <c:v>2021</c:v>
                </c:pt>
                <c:pt idx="6">
                  <c:v>2022</c:v>
                </c:pt>
                <c:pt idx="7">
                  <c:v>2023</c:v>
                </c:pt>
                <c:pt idx="8">
                  <c:v>2024</c:v>
                </c:pt>
                <c:pt idx="9">
                  <c:v>2025</c:v>
                </c:pt>
                <c:pt idx="10">
                  <c:v>2026</c:v>
                </c:pt>
                <c:pt idx="11">
                  <c:v>2027</c:v>
                </c:pt>
              </c:numCache>
            </c:numRef>
          </c:cat>
          <c:val>
            <c:numRef>
              <c:f>'Übersicht Jahre'!$D$17:$D$28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ser>
          <c:idx val="2"/>
          <c:order val="2"/>
          <c:tx>
            <c:strRef>
              <c:f>'Übersicht Jahre'!$E$16</c:f>
              <c:strCache>
                <c:ptCount val="1"/>
                <c:pt idx="0">
                  <c:v>Einsparung Wärme IST [€]</c:v>
                </c:pt>
              </c:strCache>
            </c:strRef>
          </c:tx>
          <c:spPr>
            <a:ln w="12700">
              <a:solidFill>
                <a:schemeClr val="accent6">
                  <a:lumMod val="75000"/>
                </a:schemeClr>
              </a:solidFill>
            </a:ln>
          </c:spPr>
          <c:marker>
            <c:symbol val="square"/>
            <c:size val="5"/>
            <c:spPr>
              <a:solidFill>
                <a:schemeClr val="accent6">
                  <a:lumMod val="75000"/>
                </a:schemeClr>
              </a:solidFill>
              <a:ln>
                <a:solidFill>
                  <a:schemeClr val="accent6">
                    <a:lumMod val="75000"/>
                  </a:schemeClr>
                </a:solidFill>
              </a:ln>
            </c:spPr>
          </c:marker>
          <c:cat>
            <c:numRef>
              <c:f>'Übersicht Jahre'!$A$17:$A$28</c:f>
              <c:numCache>
                <c:formatCode>General</c:formatCode>
                <c:ptCount val="12"/>
                <c:pt idx="0">
                  <c:v>2016</c:v>
                </c:pt>
                <c:pt idx="1">
                  <c:v>2017</c:v>
                </c:pt>
                <c:pt idx="2">
                  <c:v>2018</c:v>
                </c:pt>
                <c:pt idx="3">
                  <c:v>2019</c:v>
                </c:pt>
                <c:pt idx="4">
                  <c:v>2020</c:v>
                </c:pt>
                <c:pt idx="5">
                  <c:v>2021</c:v>
                </c:pt>
                <c:pt idx="6">
                  <c:v>2022</c:v>
                </c:pt>
                <c:pt idx="7">
                  <c:v>2023</c:v>
                </c:pt>
                <c:pt idx="8">
                  <c:v>2024</c:v>
                </c:pt>
                <c:pt idx="9">
                  <c:v>2025</c:v>
                </c:pt>
                <c:pt idx="10">
                  <c:v>2026</c:v>
                </c:pt>
                <c:pt idx="11">
                  <c:v>2027</c:v>
                </c:pt>
              </c:numCache>
            </c:numRef>
          </c:cat>
          <c:val>
            <c:numRef>
              <c:f>'Übersicht Jahre'!$E$17:$E$28</c:f>
              <c:numCache>
                <c:formatCode>#,##0.00</c:formatCode>
                <c:ptCount val="12"/>
              </c:numCache>
            </c:numRef>
          </c:val>
          <c:smooth val="0"/>
        </c:ser>
        <c:ser>
          <c:idx val="3"/>
          <c:order val="3"/>
          <c:tx>
            <c:strRef>
              <c:f>'Übersicht Jahre'!$F$16</c:f>
              <c:strCache>
                <c:ptCount val="1"/>
                <c:pt idx="0">
                  <c:v>Einsparung Wärme SOLL [€]</c:v>
                </c:pt>
              </c:strCache>
            </c:strRef>
          </c:tx>
          <c:spPr>
            <a:ln w="12700">
              <a:solidFill>
                <a:schemeClr val="accent6">
                  <a:lumMod val="75000"/>
                </a:schemeClr>
              </a:solidFill>
            </a:ln>
          </c:spPr>
          <c:marker>
            <c:symbol val="none"/>
          </c:marker>
          <c:cat>
            <c:numRef>
              <c:f>'Übersicht Jahre'!$A$17:$A$28</c:f>
              <c:numCache>
                <c:formatCode>General</c:formatCode>
                <c:ptCount val="12"/>
                <c:pt idx="0">
                  <c:v>2016</c:v>
                </c:pt>
                <c:pt idx="1">
                  <c:v>2017</c:v>
                </c:pt>
                <c:pt idx="2">
                  <c:v>2018</c:v>
                </c:pt>
                <c:pt idx="3">
                  <c:v>2019</c:v>
                </c:pt>
                <c:pt idx="4">
                  <c:v>2020</c:v>
                </c:pt>
                <c:pt idx="5">
                  <c:v>2021</c:v>
                </c:pt>
                <c:pt idx="6">
                  <c:v>2022</c:v>
                </c:pt>
                <c:pt idx="7">
                  <c:v>2023</c:v>
                </c:pt>
                <c:pt idx="8">
                  <c:v>2024</c:v>
                </c:pt>
                <c:pt idx="9">
                  <c:v>2025</c:v>
                </c:pt>
                <c:pt idx="10">
                  <c:v>2026</c:v>
                </c:pt>
                <c:pt idx="11">
                  <c:v>2027</c:v>
                </c:pt>
              </c:numCache>
            </c:numRef>
          </c:cat>
          <c:val>
            <c:numRef>
              <c:f>'Übersicht Jahre'!$F$17:$F$28</c:f>
              <c:numCache>
                <c:formatCode>#,##0.00</c:formatCode>
                <c:ptCount val="12"/>
              </c:numCache>
            </c:numRef>
          </c:val>
          <c:smooth val="0"/>
        </c:ser>
        <c:ser>
          <c:idx val="4"/>
          <c:order val="4"/>
          <c:tx>
            <c:strRef>
              <c:f>'Übersicht Jahre'!$G$16</c:f>
              <c:strCache>
                <c:ptCount val="1"/>
                <c:pt idx="0">
                  <c:v>Einsparung Strom IST [€]</c:v>
                </c:pt>
              </c:strCache>
            </c:strRef>
          </c:tx>
          <c:spPr>
            <a:ln w="12700">
              <a:solidFill>
                <a:srgbClr val="808000"/>
              </a:solidFill>
            </a:ln>
          </c:spPr>
          <c:marker>
            <c:symbol val="square"/>
            <c:size val="5"/>
            <c:spPr>
              <a:solidFill>
                <a:srgbClr val="808000"/>
              </a:solidFill>
              <a:ln>
                <a:solidFill>
                  <a:srgbClr val="808000"/>
                </a:solidFill>
              </a:ln>
            </c:spPr>
          </c:marker>
          <c:cat>
            <c:numRef>
              <c:f>'Übersicht Jahre'!$A$17:$A$28</c:f>
              <c:numCache>
                <c:formatCode>General</c:formatCode>
                <c:ptCount val="12"/>
                <c:pt idx="0">
                  <c:v>2016</c:v>
                </c:pt>
                <c:pt idx="1">
                  <c:v>2017</c:v>
                </c:pt>
                <c:pt idx="2">
                  <c:v>2018</c:v>
                </c:pt>
                <c:pt idx="3">
                  <c:v>2019</c:v>
                </c:pt>
                <c:pt idx="4">
                  <c:v>2020</c:v>
                </c:pt>
                <c:pt idx="5">
                  <c:v>2021</c:v>
                </c:pt>
                <c:pt idx="6">
                  <c:v>2022</c:v>
                </c:pt>
                <c:pt idx="7">
                  <c:v>2023</c:v>
                </c:pt>
                <c:pt idx="8">
                  <c:v>2024</c:v>
                </c:pt>
                <c:pt idx="9">
                  <c:v>2025</c:v>
                </c:pt>
                <c:pt idx="10">
                  <c:v>2026</c:v>
                </c:pt>
                <c:pt idx="11">
                  <c:v>2027</c:v>
                </c:pt>
              </c:numCache>
            </c:numRef>
          </c:cat>
          <c:val>
            <c:numRef>
              <c:f>'Übersicht Jahre'!$G$17:$G$28</c:f>
              <c:numCache>
                <c:formatCode>#,##0.00</c:formatCode>
                <c:ptCount val="12"/>
              </c:numCache>
            </c:numRef>
          </c:val>
          <c:smooth val="0"/>
        </c:ser>
        <c:ser>
          <c:idx val="5"/>
          <c:order val="5"/>
          <c:tx>
            <c:strRef>
              <c:f>'Übersicht Jahre'!$H$16</c:f>
              <c:strCache>
                <c:ptCount val="1"/>
                <c:pt idx="0">
                  <c:v>Einsparung Strom SOLL [€]</c:v>
                </c:pt>
              </c:strCache>
            </c:strRef>
          </c:tx>
          <c:spPr>
            <a:ln w="12700">
              <a:solidFill>
                <a:srgbClr val="808000"/>
              </a:solidFill>
            </a:ln>
          </c:spPr>
          <c:marker>
            <c:symbol val="none"/>
          </c:marker>
          <c:cat>
            <c:numRef>
              <c:f>'Übersicht Jahre'!$A$17:$A$28</c:f>
              <c:numCache>
                <c:formatCode>General</c:formatCode>
                <c:ptCount val="12"/>
                <c:pt idx="0">
                  <c:v>2016</c:v>
                </c:pt>
                <c:pt idx="1">
                  <c:v>2017</c:v>
                </c:pt>
                <c:pt idx="2">
                  <c:v>2018</c:v>
                </c:pt>
                <c:pt idx="3">
                  <c:v>2019</c:v>
                </c:pt>
                <c:pt idx="4">
                  <c:v>2020</c:v>
                </c:pt>
                <c:pt idx="5">
                  <c:v>2021</c:v>
                </c:pt>
                <c:pt idx="6">
                  <c:v>2022</c:v>
                </c:pt>
                <c:pt idx="7">
                  <c:v>2023</c:v>
                </c:pt>
                <c:pt idx="8">
                  <c:v>2024</c:v>
                </c:pt>
                <c:pt idx="9">
                  <c:v>2025</c:v>
                </c:pt>
                <c:pt idx="10">
                  <c:v>2026</c:v>
                </c:pt>
                <c:pt idx="11">
                  <c:v>2027</c:v>
                </c:pt>
              </c:numCache>
            </c:numRef>
          </c:cat>
          <c:val>
            <c:numRef>
              <c:f>'Übersicht Jahre'!$H$17:$H$28</c:f>
              <c:numCache>
                <c:formatCode>#,##0.00</c:formatCode>
                <c:ptCount val="12"/>
              </c:numCache>
            </c:numRef>
          </c:val>
          <c:smooth val="0"/>
        </c:ser>
        <c:ser>
          <c:idx val="6"/>
          <c:order val="6"/>
          <c:tx>
            <c:strRef>
              <c:f>'Übersicht Jahre'!$I$16</c:f>
              <c:strCache>
                <c:ptCount val="1"/>
                <c:pt idx="0">
                  <c:v>Einsparung Wasser / Abwasser IST [€]</c:v>
                </c:pt>
              </c:strCache>
            </c:strRef>
          </c:tx>
          <c:spPr>
            <a:ln w="12700">
              <a:solidFill>
                <a:srgbClr val="3399FF"/>
              </a:solidFill>
            </a:ln>
          </c:spPr>
          <c:marker>
            <c:symbol val="square"/>
            <c:size val="5"/>
            <c:spPr>
              <a:solidFill>
                <a:srgbClr val="3399FF"/>
              </a:solidFill>
              <a:ln>
                <a:solidFill>
                  <a:srgbClr val="3399FF"/>
                </a:solidFill>
              </a:ln>
            </c:spPr>
          </c:marker>
          <c:cat>
            <c:numRef>
              <c:f>'Übersicht Jahre'!$A$17:$A$28</c:f>
              <c:numCache>
                <c:formatCode>General</c:formatCode>
                <c:ptCount val="12"/>
                <c:pt idx="0">
                  <c:v>2016</c:v>
                </c:pt>
                <c:pt idx="1">
                  <c:v>2017</c:v>
                </c:pt>
                <c:pt idx="2">
                  <c:v>2018</c:v>
                </c:pt>
                <c:pt idx="3">
                  <c:v>2019</c:v>
                </c:pt>
                <c:pt idx="4">
                  <c:v>2020</c:v>
                </c:pt>
                <c:pt idx="5">
                  <c:v>2021</c:v>
                </c:pt>
                <c:pt idx="6">
                  <c:v>2022</c:v>
                </c:pt>
                <c:pt idx="7">
                  <c:v>2023</c:v>
                </c:pt>
                <c:pt idx="8">
                  <c:v>2024</c:v>
                </c:pt>
                <c:pt idx="9">
                  <c:v>2025</c:v>
                </c:pt>
                <c:pt idx="10">
                  <c:v>2026</c:v>
                </c:pt>
                <c:pt idx="11">
                  <c:v>2027</c:v>
                </c:pt>
              </c:numCache>
            </c:numRef>
          </c:cat>
          <c:val>
            <c:numRef>
              <c:f>'Übersicht Jahre'!$I$17:$I$28</c:f>
              <c:numCache>
                <c:formatCode>#,##0.00</c:formatCode>
                <c:ptCount val="12"/>
              </c:numCache>
            </c:numRef>
          </c:val>
          <c:smooth val="0"/>
        </c:ser>
        <c:ser>
          <c:idx val="7"/>
          <c:order val="7"/>
          <c:tx>
            <c:strRef>
              <c:f>'Übersicht Jahre'!$J$16</c:f>
              <c:strCache>
                <c:ptCount val="1"/>
                <c:pt idx="0">
                  <c:v>Einsparung Wasser / Abwasser SOLL [€]</c:v>
                </c:pt>
              </c:strCache>
            </c:strRef>
          </c:tx>
          <c:spPr>
            <a:ln w="12700">
              <a:solidFill>
                <a:srgbClr val="3399FF"/>
              </a:solidFill>
            </a:ln>
          </c:spPr>
          <c:marker>
            <c:symbol val="none"/>
          </c:marker>
          <c:cat>
            <c:numRef>
              <c:f>'Übersicht Jahre'!$A$17:$A$28</c:f>
              <c:numCache>
                <c:formatCode>General</c:formatCode>
                <c:ptCount val="12"/>
                <c:pt idx="0">
                  <c:v>2016</c:v>
                </c:pt>
                <c:pt idx="1">
                  <c:v>2017</c:v>
                </c:pt>
                <c:pt idx="2">
                  <c:v>2018</c:v>
                </c:pt>
                <c:pt idx="3">
                  <c:v>2019</c:v>
                </c:pt>
                <c:pt idx="4">
                  <c:v>2020</c:v>
                </c:pt>
                <c:pt idx="5">
                  <c:v>2021</c:v>
                </c:pt>
                <c:pt idx="6">
                  <c:v>2022</c:v>
                </c:pt>
                <c:pt idx="7">
                  <c:v>2023</c:v>
                </c:pt>
                <c:pt idx="8">
                  <c:v>2024</c:v>
                </c:pt>
                <c:pt idx="9">
                  <c:v>2025</c:v>
                </c:pt>
                <c:pt idx="10">
                  <c:v>2026</c:v>
                </c:pt>
                <c:pt idx="11">
                  <c:v>2027</c:v>
                </c:pt>
              </c:numCache>
            </c:numRef>
          </c:cat>
          <c:val>
            <c:numRef>
              <c:f>'Übersicht Jahre'!$J$17:$J$28</c:f>
              <c:numCache>
                <c:formatCode>#,##0.00</c:formatCode>
                <c:ptCount val="12"/>
              </c:numCache>
            </c:numRef>
          </c:val>
          <c:smooth val="0"/>
        </c:ser>
        <c:ser>
          <c:idx val="8"/>
          <c:order val="8"/>
          <c:tx>
            <c:strRef>
              <c:f>'Übersicht Jahre'!$K$16</c:f>
              <c:strCache>
                <c:ptCount val="1"/>
                <c:pt idx="0">
                  <c:v>Einsparung Sonstiges IST [€]</c:v>
                </c:pt>
              </c:strCache>
            </c:strRef>
          </c:tx>
          <c:spPr>
            <a:ln w="12700">
              <a:solidFill>
                <a:schemeClr val="bg1">
                  <a:lumMod val="65000"/>
                </a:schemeClr>
              </a:solidFill>
            </a:ln>
          </c:spPr>
          <c:marker>
            <c:symbol val="square"/>
            <c:size val="5"/>
            <c:spPr>
              <a:solidFill>
                <a:schemeClr val="bg1">
                  <a:lumMod val="65000"/>
                </a:schemeClr>
              </a:solidFill>
              <a:ln>
                <a:solidFill>
                  <a:schemeClr val="bg1">
                    <a:lumMod val="65000"/>
                  </a:schemeClr>
                </a:solidFill>
              </a:ln>
            </c:spPr>
          </c:marker>
          <c:cat>
            <c:numRef>
              <c:f>'Übersicht Jahre'!$A$17:$A$28</c:f>
              <c:numCache>
                <c:formatCode>General</c:formatCode>
                <c:ptCount val="12"/>
                <c:pt idx="0">
                  <c:v>2016</c:v>
                </c:pt>
                <c:pt idx="1">
                  <c:v>2017</c:v>
                </c:pt>
                <c:pt idx="2">
                  <c:v>2018</c:v>
                </c:pt>
                <c:pt idx="3">
                  <c:v>2019</c:v>
                </c:pt>
                <c:pt idx="4">
                  <c:v>2020</c:v>
                </c:pt>
                <c:pt idx="5">
                  <c:v>2021</c:v>
                </c:pt>
                <c:pt idx="6">
                  <c:v>2022</c:v>
                </c:pt>
                <c:pt idx="7">
                  <c:v>2023</c:v>
                </c:pt>
                <c:pt idx="8">
                  <c:v>2024</c:v>
                </c:pt>
                <c:pt idx="9">
                  <c:v>2025</c:v>
                </c:pt>
                <c:pt idx="10">
                  <c:v>2026</c:v>
                </c:pt>
                <c:pt idx="11">
                  <c:v>2027</c:v>
                </c:pt>
              </c:numCache>
            </c:numRef>
          </c:cat>
          <c:val>
            <c:numRef>
              <c:f>'Übersicht Jahre'!$K$17:$K$28</c:f>
              <c:numCache>
                <c:formatCode>#,##0.00</c:formatCode>
                <c:ptCount val="12"/>
              </c:numCache>
            </c:numRef>
          </c:val>
          <c:smooth val="0"/>
        </c:ser>
        <c:ser>
          <c:idx val="9"/>
          <c:order val="9"/>
          <c:tx>
            <c:strRef>
              <c:f>'Übersicht Jahre'!$L$16</c:f>
              <c:strCache>
                <c:ptCount val="1"/>
                <c:pt idx="0">
                  <c:v>Einsparung Sonstiges SOLL [€]</c:v>
                </c:pt>
              </c:strCache>
            </c:strRef>
          </c:tx>
          <c:spPr>
            <a:ln w="12700">
              <a:solidFill>
                <a:schemeClr val="bg1">
                  <a:lumMod val="65000"/>
                </a:schemeClr>
              </a:solidFill>
            </a:ln>
          </c:spPr>
          <c:marker>
            <c:symbol val="none"/>
          </c:marker>
          <c:cat>
            <c:numRef>
              <c:f>'Übersicht Jahre'!$A$17:$A$28</c:f>
              <c:numCache>
                <c:formatCode>General</c:formatCode>
                <c:ptCount val="12"/>
                <c:pt idx="0">
                  <c:v>2016</c:v>
                </c:pt>
                <c:pt idx="1">
                  <c:v>2017</c:v>
                </c:pt>
                <c:pt idx="2">
                  <c:v>2018</c:v>
                </c:pt>
                <c:pt idx="3">
                  <c:v>2019</c:v>
                </c:pt>
                <c:pt idx="4">
                  <c:v>2020</c:v>
                </c:pt>
                <c:pt idx="5">
                  <c:v>2021</c:v>
                </c:pt>
                <c:pt idx="6">
                  <c:v>2022</c:v>
                </c:pt>
                <c:pt idx="7">
                  <c:v>2023</c:v>
                </c:pt>
                <c:pt idx="8">
                  <c:v>2024</c:v>
                </c:pt>
                <c:pt idx="9">
                  <c:v>2025</c:v>
                </c:pt>
                <c:pt idx="10">
                  <c:v>2026</c:v>
                </c:pt>
                <c:pt idx="11">
                  <c:v>2027</c:v>
                </c:pt>
              </c:numCache>
            </c:numRef>
          </c:cat>
          <c:val>
            <c:numRef>
              <c:f>'Übersicht Jahre'!$L$17:$L$28</c:f>
              <c:numCache>
                <c:formatCode>#,##0.00</c:formatCode>
                <c:ptCount val="12"/>
              </c:numCache>
            </c:numRef>
          </c:val>
          <c:smooth val="0"/>
        </c:ser>
        <c:dLbls>
          <c:showLegendKey val="0"/>
          <c:showVal val="0"/>
          <c:showCatName val="0"/>
          <c:showSerName val="0"/>
          <c:showPercent val="0"/>
          <c:showBubbleSize val="0"/>
        </c:dLbls>
        <c:marker val="1"/>
        <c:smooth val="0"/>
        <c:axId val="174638592"/>
        <c:axId val="174640128"/>
      </c:lineChart>
      <c:lineChart>
        <c:grouping val="standard"/>
        <c:varyColors val="0"/>
        <c:ser>
          <c:idx val="10"/>
          <c:order val="10"/>
          <c:tx>
            <c:v>GTZ [Kd]</c:v>
          </c:tx>
          <c:spPr>
            <a:ln w="19050">
              <a:prstDash val="dash"/>
            </a:ln>
          </c:spPr>
          <c:marker>
            <c:symbol val="none"/>
          </c:marker>
          <c:val>
            <c:numRef>
              <c:f>'Übersicht Jahre'!$D$69:$D$80</c:f>
              <c:numCache>
                <c:formatCode>#,##0</c:formatCode>
                <c:ptCount val="12"/>
              </c:numCache>
            </c:numRef>
          </c:val>
          <c:smooth val="0"/>
        </c:ser>
        <c:dLbls>
          <c:showLegendKey val="0"/>
          <c:showVal val="0"/>
          <c:showCatName val="0"/>
          <c:showSerName val="0"/>
          <c:showPercent val="0"/>
          <c:showBubbleSize val="0"/>
        </c:dLbls>
        <c:marker val="1"/>
        <c:smooth val="0"/>
        <c:axId val="174647552"/>
        <c:axId val="174646016"/>
      </c:lineChart>
      <c:catAx>
        <c:axId val="174638592"/>
        <c:scaling>
          <c:orientation val="minMax"/>
        </c:scaling>
        <c:delete val="0"/>
        <c:axPos val="b"/>
        <c:numFmt formatCode="General" sourceLinked="1"/>
        <c:majorTickMark val="out"/>
        <c:minorTickMark val="none"/>
        <c:tickLblPos val="nextTo"/>
        <c:crossAx val="174640128"/>
        <c:crosses val="autoZero"/>
        <c:auto val="1"/>
        <c:lblAlgn val="ctr"/>
        <c:lblOffset val="100"/>
        <c:noMultiLvlLbl val="0"/>
      </c:catAx>
      <c:valAx>
        <c:axId val="174640128"/>
        <c:scaling>
          <c:orientation val="minMax"/>
        </c:scaling>
        <c:delete val="0"/>
        <c:axPos val="l"/>
        <c:majorGridlines/>
        <c:numFmt formatCode="#,##0.00" sourceLinked="1"/>
        <c:majorTickMark val="out"/>
        <c:minorTickMark val="none"/>
        <c:tickLblPos val="nextTo"/>
        <c:crossAx val="174638592"/>
        <c:crosses val="autoZero"/>
        <c:crossBetween val="between"/>
      </c:valAx>
      <c:valAx>
        <c:axId val="174646016"/>
        <c:scaling>
          <c:orientation val="minMax"/>
          <c:min val="0"/>
        </c:scaling>
        <c:delete val="0"/>
        <c:axPos val="r"/>
        <c:numFmt formatCode="#,##0" sourceLinked="1"/>
        <c:majorTickMark val="out"/>
        <c:minorTickMark val="none"/>
        <c:tickLblPos val="nextTo"/>
        <c:crossAx val="174647552"/>
        <c:crosses val="max"/>
        <c:crossBetween val="between"/>
      </c:valAx>
      <c:catAx>
        <c:axId val="174647552"/>
        <c:scaling>
          <c:orientation val="minMax"/>
        </c:scaling>
        <c:delete val="1"/>
        <c:axPos val="b"/>
        <c:majorTickMark val="out"/>
        <c:minorTickMark val="none"/>
        <c:tickLblPos val="nextTo"/>
        <c:crossAx val="174646016"/>
        <c:crosses val="autoZero"/>
        <c:auto val="1"/>
        <c:lblAlgn val="ctr"/>
        <c:lblOffset val="100"/>
        <c:noMultiLvlLbl val="0"/>
      </c:catAx>
    </c:plotArea>
    <c:legend>
      <c:legendPos val="r"/>
      <c:layout/>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Korrelation Nutzwärmeverbrauch - GTZ</a:t>
            </a:r>
          </a:p>
        </c:rich>
      </c:tx>
      <c:layout>
        <c:manualLayout>
          <c:xMode val="edge"/>
          <c:yMode val="edge"/>
          <c:x val="0.3245341614906832"/>
          <c:y val="3.5294117647058823E-2"/>
        </c:manualLayout>
      </c:layout>
      <c:overlay val="0"/>
      <c:spPr>
        <a:noFill/>
        <a:ln w="25400">
          <a:noFill/>
        </a:ln>
      </c:spPr>
    </c:title>
    <c:autoTitleDeleted val="0"/>
    <c:plotArea>
      <c:layout>
        <c:manualLayout>
          <c:layoutTarget val="inner"/>
          <c:xMode val="edge"/>
          <c:yMode val="edge"/>
          <c:x val="0.1150439747663121"/>
          <c:y val="0.11176488752054782"/>
          <c:w val="0.86024844720496896"/>
          <c:h val="0.74117753500909789"/>
        </c:manualLayout>
      </c:layout>
      <c:scatterChart>
        <c:scatterStyle val="lineMarker"/>
        <c:varyColors val="0"/>
        <c:ser>
          <c:idx val="5"/>
          <c:order val="0"/>
          <c:spPr>
            <a:ln w="28575">
              <a:noFill/>
            </a:ln>
          </c:spPr>
          <c:marker>
            <c:symbol val="circle"/>
            <c:size val="5"/>
            <c:spPr>
              <a:solidFill>
                <a:srgbClr val="800000"/>
              </a:solidFill>
              <a:ln>
                <a:solidFill>
                  <a:srgbClr val="800000"/>
                </a:solidFill>
                <a:prstDash val="solid"/>
              </a:ln>
            </c:spPr>
          </c:marker>
          <c:trendline>
            <c:spPr>
              <a:ln w="25400">
                <a:solidFill>
                  <a:srgbClr val="000000"/>
                </a:solidFill>
                <a:prstDash val="solid"/>
              </a:ln>
            </c:spPr>
            <c:trendlineType val="linear"/>
            <c:dispRSqr val="1"/>
            <c:dispEq val="1"/>
            <c:trendlineLbl>
              <c:layout>
                <c:manualLayout>
                  <c:x val="0.29813893877300424"/>
                  <c:y val="-0.19531638163064011"/>
                </c:manualLayout>
              </c:layout>
              <c:numFmt formatCode="General" sourceLinked="0"/>
              <c:spPr>
                <a:noFill/>
                <a:ln w="25400">
                  <a:noFill/>
                </a:ln>
              </c:spPr>
              <c:txPr>
                <a:bodyPr/>
                <a:lstStyle/>
                <a:p>
                  <a:pPr>
                    <a:defRPr sz="1200" b="0" i="0" u="none" strike="noStrike" baseline="0">
                      <a:solidFill>
                        <a:srgbClr val="000000"/>
                      </a:solidFill>
                      <a:latin typeface="Arial"/>
                      <a:ea typeface="Arial"/>
                      <a:cs typeface="Arial"/>
                    </a:defRPr>
                  </a:pPr>
                  <a:endParaRPr lang="de-DE"/>
                </a:p>
              </c:txPr>
            </c:trendlineLbl>
          </c:trendline>
          <c:xVal>
            <c:numRef>
              <c:f>Witterungsbereinigung!$F$37:$F$48</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xVal>
          <c:yVal>
            <c:numRef>
              <c:f>Witterungsbereinigung!$E$56:$E$67</c:f>
              <c:numCache>
                <c:formatCode>#,##0.00000</c:formatCode>
                <c:ptCount val="12"/>
                <c:pt idx="0">
                  <c:v>0</c:v>
                </c:pt>
                <c:pt idx="1">
                  <c:v>0</c:v>
                </c:pt>
                <c:pt idx="2">
                  <c:v>0</c:v>
                </c:pt>
                <c:pt idx="3">
                  <c:v>0</c:v>
                </c:pt>
                <c:pt idx="4">
                  <c:v>0</c:v>
                </c:pt>
                <c:pt idx="5">
                  <c:v>0</c:v>
                </c:pt>
                <c:pt idx="6">
                  <c:v>0</c:v>
                </c:pt>
                <c:pt idx="7">
                  <c:v>0</c:v>
                </c:pt>
                <c:pt idx="8">
                  <c:v>0</c:v>
                </c:pt>
                <c:pt idx="9">
                  <c:v>0</c:v>
                </c:pt>
                <c:pt idx="10">
                  <c:v>0</c:v>
                </c:pt>
                <c:pt idx="11">
                  <c:v>0</c:v>
                </c:pt>
              </c:numCache>
            </c:numRef>
          </c:yVal>
          <c:smooth val="0"/>
        </c:ser>
        <c:dLbls>
          <c:showLegendKey val="0"/>
          <c:showVal val="0"/>
          <c:showCatName val="0"/>
          <c:showSerName val="0"/>
          <c:showPercent val="0"/>
          <c:showBubbleSize val="0"/>
        </c:dLbls>
        <c:axId val="177722496"/>
        <c:axId val="177724416"/>
      </c:scatterChart>
      <c:valAx>
        <c:axId val="177722496"/>
        <c:scaling>
          <c:orientation val="minMax"/>
          <c:max val="800"/>
          <c:min val="0"/>
        </c:scaling>
        <c:delete val="0"/>
        <c:axPos val="b"/>
        <c:majorGridlines>
          <c:spPr>
            <a:ln w="3175">
              <a:solidFill>
                <a:srgbClr val="000000"/>
              </a:solidFill>
              <a:prstDash val="sysDash"/>
            </a:ln>
          </c:spPr>
        </c:majorGridlines>
        <c:title>
          <c:tx>
            <c:rich>
              <a:bodyPr/>
              <a:lstStyle/>
              <a:p>
                <a:pPr>
                  <a:defRPr sz="800" b="1" i="0" u="none" strike="noStrike" baseline="0">
                    <a:solidFill>
                      <a:srgbClr val="000000"/>
                    </a:solidFill>
                    <a:latin typeface="Arial"/>
                    <a:ea typeface="Arial"/>
                    <a:cs typeface="Arial"/>
                  </a:defRPr>
                </a:pPr>
                <a:r>
                  <a:rPr lang="de-DE"/>
                  <a:t>GTZ [K d]</a:t>
                </a:r>
              </a:p>
            </c:rich>
          </c:tx>
          <c:layout>
            <c:manualLayout>
              <c:xMode val="edge"/>
              <c:yMode val="edge"/>
              <c:x val="0.50465838509316774"/>
              <c:y val="0.92647182337501921"/>
            </c:manualLayout>
          </c:layout>
          <c:overlay val="0"/>
          <c:spPr>
            <a:noFill/>
            <a:ln w="25400">
              <a:noFill/>
            </a:ln>
          </c:spPr>
        </c:title>
        <c:numFmt formatCode="#,##0" sourceLinked="1"/>
        <c:majorTickMark val="out"/>
        <c:minorTickMark val="out"/>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77724416"/>
        <c:crossesAt val="0"/>
        <c:crossBetween val="midCat"/>
        <c:majorUnit val="100"/>
        <c:minorUnit val="50"/>
      </c:valAx>
      <c:valAx>
        <c:axId val="177724416"/>
        <c:scaling>
          <c:orientation val="minMax"/>
          <c:min val="0"/>
        </c:scaling>
        <c:delete val="0"/>
        <c:axPos val="l"/>
        <c:majorGridlines>
          <c:spPr>
            <a:ln w="3175">
              <a:solidFill>
                <a:srgbClr val="000000"/>
              </a:solidFill>
              <a:prstDash val="sysDash"/>
            </a:ln>
          </c:spPr>
        </c:majorGridlines>
        <c:title>
          <c:tx>
            <c:rich>
              <a:bodyPr/>
              <a:lstStyle/>
              <a:p>
                <a:pPr>
                  <a:defRPr sz="800" b="1" i="0" u="none" strike="noStrike" baseline="0">
                    <a:solidFill>
                      <a:srgbClr val="000000"/>
                    </a:solidFill>
                    <a:latin typeface="Arial"/>
                    <a:ea typeface="Arial"/>
                    <a:cs typeface="Arial"/>
                  </a:defRPr>
                </a:pPr>
                <a:r>
                  <a:rPr lang="de-DE"/>
                  <a:t>Verbrauch [MWh]</a:t>
                </a:r>
              </a:p>
            </c:rich>
          </c:tx>
          <c:layout>
            <c:manualLayout>
              <c:xMode val="edge"/>
              <c:yMode val="edge"/>
              <c:x val="7.763975155279503E-3"/>
              <c:y val="0.33529473521692138"/>
            </c:manualLayout>
          </c:layout>
          <c:overlay val="0"/>
          <c:spPr>
            <a:noFill/>
            <a:ln w="25400">
              <a:noFill/>
            </a:ln>
          </c:spPr>
        </c:title>
        <c:numFmt formatCode="#,##0.00000" sourceLinked="1"/>
        <c:majorTickMark val="out"/>
        <c:minorTickMark val="out"/>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77722496"/>
        <c:crossesAt val="0"/>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202729</xdr:colOff>
      <xdr:row>30</xdr:row>
      <xdr:rowOff>96785</xdr:rowOff>
    </xdr:from>
    <xdr:to>
      <xdr:col>10</xdr:col>
      <xdr:colOff>602779</xdr:colOff>
      <xdr:row>63</xdr:row>
      <xdr:rowOff>68209</xdr:rowOff>
    </xdr:to>
    <xdr:graphicFrame macro="">
      <xdr:nvGraphicFramePr>
        <xdr:cNvPr id="9" name="Diagramm 8" title="Verlauf der Einsparungen"/>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69</xdr:row>
      <xdr:rowOff>0</xdr:rowOff>
    </xdr:from>
    <xdr:to>
      <xdr:col>6</xdr:col>
      <xdr:colOff>0</xdr:colOff>
      <xdr:row>86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476250</xdr:colOff>
      <xdr:row>110</xdr:row>
      <xdr:rowOff>47625</xdr:rowOff>
    </xdr:from>
    <xdr:to>
      <xdr:col>4</xdr:col>
      <xdr:colOff>885825</xdr:colOff>
      <xdr:row>112</xdr:row>
      <xdr:rowOff>152400</xdr:rowOff>
    </xdr:to>
    <xdr:cxnSp macro="">
      <xdr:nvCxnSpPr>
        <xdr:cNvPr id="5" name="Gerade Verbindung mit Pfeil 4"/>
        <xdr:cNvCxnSpPr/>
      </xdr:nvCxnSpPr>
      <xdr:spPr>
        <a:xfrm>
          <a:off x="5219700" y="21507450"/>
          <a:ext cx="409575" cy="43815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38100</xdr:colOff>
      <xdr:row>111</xdr:row>
      <xdr:rowOff>123825</xdr:rowOff>
    </xdr:from>
    <xdr:to>
      <xdr:col>4</xdr:col>
      <xdr:colOff>876300</xdr:colOff>
      <xdr:row>112</xdr:row>
      <xdr:rowOff>276225</xdr:rowOff>
    </xdr:to>
    <xdr:cxnSp macro="">
      <xdr:nvCxnSpPr>
        <xdr:cNvPr id="7" name="Gerade Verbindung mit Pfeil 6"/>
        <xdr:cNvCxnSpPr/>
      </xdr:nvCxnSpPr>
      <xdr:spPr>
        <a:xfrm>
          <a:off x="4781550" y="21745575"/>
          <a:ext cx="838200" cy="32385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114300</xdr:colOff>
      <xdr:row>113</xdr:row>
      <xdr:rowOff>133350</xdr:rowOff>
    </xdr:from>
    <xdr:to>
      <xdr:col>4</xdr:col>
      <xdr:colOff>857250</xdr:colOff>
      <xdr:row>114</xdr:row>
      <xdr:rowOff>152400</xdr:rowOff>
    </xdr:to>
    <xdr:cxnSp macro="">
      <xdr:nvCxnSpPr>
        <xdr:cNvPr id="9" name="Gerade Verbindung mit Pfeil 8"/>
        <xdr:cNvCxnSpPr/>
      </xdr:nvCxnSpPr>
      <xdr:spPr>
        <a:xfrm flipH="1">
          <a:off x="3838575" y="22250400"/>
          <a:ext cx="1762125" cy="1905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oneCellAnchor>
    <xdr:from>
      <xdr:col>3</xdr:col>
      <xdr:colOff>590550</xdr:colOff>
      <xdr:row>114</xdr:row>
      <xdr:rowOff>38100</xdr:rowOff>
    </xdr:from>
    <xdr:ext cx="2159309" cy="264560"/>
    <xdr:sp macro="" textlink="">
      <xdr:nvSpPr>
        <xdr:cNvPr id="10" name="Textfeld 9"/>
        <xdr:cNvSpPr txBox="1"/>
      </xdr:nvSpPr>
      <xdr:spPr>
        <a:xfrm>
          <a:off x="4314825" y="22469475"/>
          <a:ext cx="215930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1100"/>
            <a:t>manuelle Aufteilung auf die Kessel</a:t>
          </a:r>
        </a:p>
      </xdr:txBody>
    </xdr:sp>
    <xdr:clientData/>
  </xdr:oneCellAnchor>
  <xdr:oneCellAnchor>
    <xdr:from>
      <xdr:col>4</xdr:col>
      <xdr:colOff>609600</xdr:colOff>
      <xdr:row>110</xdr:row>
      <xdr:rowOff>85725</xdr:rowOff>
    </xdr:from>
    <xdr:ext cx="254942" cy="264560"/>
    <xdr:sp macro="" textlink="">
      <xdr:nvSpPr>
        <xdr:cNvPr id="3" name="Textfeld 2"/>
        <xdr:cNvSpPr txBox="1"/>
      </xdr:nvSpPr>
      <xdr:spPr>
        <a:xfrm>
          <a:off x="5353050" y="21688425"/>
          <a:ext cx="25494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1100"/>
            <a:t>+</a:t>
          </a:r>
        </a:p>
      </xdr:txBody>
    </xdr:sp>
    <xdr:clientData/>
  </xdr:oneCellAnchor>
  <xdr:oneCellAnchor>
    <xdr:from>
      <xdr:col>4</xdr:col>
      <xdr:colOff>247650</xdr:colOff>
      <xdr:row>111</xdr:row>
      <xdr:rowOff>47625</xdr:rowOff>
    </xdr:from>
    <xdr:ext cx="227883" cy="264560"/>
    <xdr:sp macro="" textlink="">
      <xdr:nvSpPr>
        <xdr:cNvPr id="4" name="Textfeld 3"/>
        <xdr:cNvSpPr txBox="1"/>
      </xdr:nvSpPr>
      <xdr:spPr>
        <a:xfrm>
          <a:off x="4991100" y="21812250"/>
          <a:ext cx="22788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1100"/>
            <a:t>-</a:t>
          </a:r>
        </a:p>
      </xdr:txBody>
    </xdr:sp>
    <xdr:clientData/>
  </xdr:one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rgb="FF00B050"/>
    <pageSetUpPr fitToPage="1"/>
  </sheetPr>
  <dimension ref="A1:R85"/>
  <sheetViews>
    <sheetView view="pageBreakPreview" zoomScaleNormal="100" zoomScaleSheetLayoutView="100" zoomScalePageLayoutView="85" workbookViewId="0">
      <selection activeCell="F10" sqref="F10"/>
    </sheetView>
  </sheetViews>
  <sheetFormatPr baseColWidth="10" defaultRowHeight="12.75" x14ac:dyDescent="0.2"/>
  <cols>
    <col min="1" max="1" width="14.42578125" style="25" customWidth="1"/>
    <col min="2" max="2" width="12.85546875" style="25" customWidth="1"/>
    <col min="3" max="6" width="11.42578125" style="25"/>
    <col min="7" max="7" width="11.42578125" style="25" customWidth="1"/>
    <col min="8" max="16384" width="11.42578125" style="25"/>
  </cols>
  <sheetData>
    <row r="1" spans="1:18" x14ac:dyDescent="0.2">
      <c r="A1" s="50" t="s">
        <v>59</v>
      </c>
      <c r="B1" s="63"/>
      <c r="C1" s="63"/>
      <c r="D1" s="63"/>
      <c r="E1" s="63"/>
      <c r="F1" s="63"/>
      <c r="G1" s="63"/>
      <c r="H1" s="63"/>
      <c r="I1" s="63"/>
      <c r="J1" s="63"/>
      <c r="K1" s="63"/>
      <c r="L1" s="63"/>
    </row>
    <row r="2" spans="1:18" x14ac:dyDescent="0.2">
      <c r="A2" s="63"/>
      <c r="B2" s="63"/>
      <c r="C2" s="63"/>
      <c r="D2" s="63"/>
      <c r="E2" s="63"/>
      <c r="F2" s="63"/>
      <c r="G2" s="63"/>
      <c r="H2" s="63"/>
      <c r="I2" s="63"/>
      <c r="J2" s="63"/>
      <c r="K2" s="63"/>
      <c r="L2" s="63"/>
    </row>
    <row r="3" spans="1:18" x14ac:dyDescent="0.2">
      <c r="A3" s="51" t="s">
        <v>60</v>
      </c>
      <c r="B3" s="94"/>
      <c r="C3" s="94"/>
      <c r="D3" s="63"/>
      <c r="E3" s="63"/>
      <c r="F3" s="63"/>
      <c r="G3" s="63"/>
      <c r="H3" s="63"/>
      <c r="I3" s="63"/>
      <c r="J3" s="63"/>
      <c r="K3" s="63"/>
      <c r="L3" s="63"/>
    </row>
    <row r="4" spans="1:18" x14ac:dyDescent="0.2">
      <c r="A4" s="63"/>
      <c r="B4" s="63"/>
      <c r="C4" s="63"/>
      <c r="D4" s="63"/>
      <c r="E4" s="63"/>
      <c r="F4" s="63"/>
      <c r="G4" s="63"/>
      <c r="H4" s="63"/>
      <c r="I4" s="63"/>
      <c r="J4" s="63"/>
      <c r="K4" s="63"/>
      <c r="L4" s="63"/>
    </row>
    <row r="5" spans="1:18" ht="21" customHeight="1" x14ac:dyDescent="0.25">
      <c r="A5" s="4" t="s">
        <v>0</v>
      </c>
      <c r="B5" s="63"/>
      <c r="C5" s="840" t="str">
        <f>Referenzwerte!C5</f>
        <v>Musterliegenschaft</v>
      </c>
      <c r="D5" s="841"/>
      <c r="E5" s="841"/>
      <c r="F5" s="841"/>
      <c r="G5" s="842"/>
      <c r="H5" s="63"/>
      <c r="I5" s="63"/>
      <c r="J5" s="63"/>
      <c r="K5" s="63"/>
      <c r="L5" s="63"/>
    </row>
    <row r="6" spans="1:18" x14ac:dyDescent="0.2">
      <c r="A6" s="63"/>
      <c r="B6" s="63"/>
      <c r="C6" s="63"/>
      <c r="D6" s="63"/>
      <c r="E6" s="63"/>
      <c r="F6" s="63"/>
      <c r="G6" s="63"/>
      <c r="H6" s="63"/>
      <c r="I6" s="63"/>
      <c r="J6" s="63"/>
      <c r="K6" s="63"/>
      <c r="L6" s="63"/>
    </row>
    <row r="7" spans="1:18" x14ac:dyDescent="0.2">
      <c r="A7" s="48" t="s">
        <v>1</v>
      </c>
      <c r="B7" s="63"/>
      <c r="C7" s="252">
        <f>'Eingabemaske Abrechnungen'!B7</f>
        <v>2016</v>
      </c>
      <c r="D7" s="63"/>
      <c r="E7" s="63"/>
      <c r="F7" s="63"/>
      <c r="G7" s="63"/>
      <c r="H7" s="63"/>
      <c r="I7" s="63"/>
      <c r="J7" s="63"/>
      <c r="K7" s="63"/>
      <c r="L7" s="63"/>
    </row>
    <row r="8" spans="1:18" x14ac:dyDescent="0.2">
      <c r="A8" s="63"/>
      <c r="B8" s="63"/>
      <c r="C8" s="63"/>
      <c r="D8" s="63"/>
      <c r="E8" s="63"/>
      <c r="F8" s="63"/>
      <c r="G8" s="63"/>
      <c r="H8" s="63"/>
      <c r="I8" s="63"/>
      <c r="J8" s="63"/>
      <c r="K8" s="63"/>
      <c r="L8" s="63"/>
    </row>
    <row r="9" spans="1:18" ht="25.5" customHeight="1" x14ac:dyDescent="0.2">
      <c r="A9" s="843" t="s">
        <v>97</v>
      </c>
      <c r="B9" s="844"/>
      <c r="C9" s="628">
        <v>2027</v>
      </c>
      <c r="D9" s="63"/>
      <c r="E9" s="63"/>
      <c r="F9" s="63"/>
      <c r="G9" s="63"/>
      <c r="H9" s="63"/>
      <c r="I9" s="63"/>
      <c r="J9" s="63"/>
      <c r="K9" s="63"/>
      <c r="L9" s="63"/>
    </row>
    <row r="10" spans="1:18" x14ac:dyDescent="0.2">
      <c r="A10" s="63"/>
      <c r="B10" s="63"/>
      <c r="C10" s="63"/>
      <c r="D10" s="63"/>
      <c r="E10" s="63"/>
      <c r="F10" s="63"/>
      <c r="G10" s="63"/>
      <c r="H10" s="63"/>
      <c r="I10" s="63"/>
      <c r="J10" s="63"/>
      <c r="K10" s="63"/>
      <c r="L10" s="63"/>
    </row>
    <row r="11" spans="1:18" x14ac:dyDescent="0.2">
      <c r="A11" s="63"/>
      <c r="B11" s="63"/>
      <c r="C11" s="63"/>
      <c r="D11" s="63"/>
      <c r="E11" s="63"/>
      <c r="F11" s="63"/>
      <c r="G11" s="63"/>
      <c r="H11" s="63"/>
      <c r="I11" s="63"/>
      <c r="J11" s="63"/>
      <c r="K11" s="63"/>
      <c r="L11" s="63"/>
    </row>
    <row r="12" spans="1:18" ht="15.75" x14ac:dyDescent="0.25">
      <c r="A12" s="785" t="s">
        <v>5</v>
      </c>
      <c r="B12" s="786"/>
      <c r="C12" s="63"/>
      <c r="D12" s="63"/>
      <c r="E12" s="63"/>
      <c r="F12" s="63"/>
      <c r="G12" s="63"/>
      <c r="H12" s="63"/>
      <c r="I12" s="63"/>
      <c r="J12" s="63"/>
      <c r="K12" s="63"/>
      <c r="L12" s="63"/>
    </row>
    <row r="13" spans="1:18" x14ac:dyDescent="0.2">
      <c r="A13" s="63"/>
      <c r="B13" s="63"/>
      <c r="C13" s="63"/>
      <c r="D13" s="63"/>
      <c r="E13" s="63"/>
      <c r="F13" s="63"/>
      <c r="G13" s="63"/>
      <c r="H13" s="63"/>
      <c r="I13" s="63"/>
      <c r="J13" s="63"/>
      <c r="K13" s="63"/>
      <c r="L13" s="63"/>
    </row>
    <row r="14" spans="1:18" x14ac:dyDescent="0.2">
      <c r="A14" s="63"/>
      <c r="B14" s="63"/>
      <c r="C14" s="63"/>
      <c r="D14" s="63"/>
      <c r="E14" s="63"/>
      <c r="F14" s="63"/>
      <c r="G14" s="63"/>
      <c r="H14" s="63"/>
      <c r="I14" s="63"/>
      <c r="J14" s="63"/>
      <c r="K14" s="63"/>
      <c r="L14" s="63"/>
    </row>
    <row r="15" spans="1:18" ht="13.5" thickBot="1" x14ac:dyDescent="0.25">
      <c r="A15" s="95" t="s">
        <v>174</v>
      </c>
      <c r="B15" s="95"/>
      <c r="C15" s="90"/>
      <c r="D15" s="90"/>
      <c r="E15" s="90"/>
      <c r="F15" s="90"/>
      <c r="G15" s="90"/>
      <c r="H15" s="90"/>
      <c r="I15" s="90"/>
      <c r="J15" s="63"/>
      <c r="K15" s="63"/>
      <c r="L15" s="63"/>
    </row>
    <row r="16" spans="1:18" ht="63.75" x14ac:dyDescent="0.2">
      <c r="A16" s="96"/>
      <c r="B16" s="638" t="s">
        <v>264</v>
      </c>
      <c r="C16" s="264" t="s">
        <v>26</v>
      </c>
      <c r="D16" s="265" t="s">
        <v>31</v>
      </c>
      <c r="E16" s="36" t="s">
        <v>28</v>
      </c>
      <c r="F16" s="37" t="s">
        <v>27</v>
      </c>
      <c r="G16" s="38" t="s">
        <v>30</v>
      </c>
      <c r="H16" s="39" t="s">
        <v>29</v>
      </c>
      <c r="I16" s="40" t="s">
        <v>32</v>
      </c>
      <c r="J16" s="41" t="s">
        <v>33</v>
      </c>
      <c r="K16" s="266" t="s">
        <v>34</v>
      </c>
      <c r="L16" s="267" t="s">
        <v>35</v>
      </c>
      <c r="P16" s="28"/>
      <c r="Q16" s="28"/>
      <c r="R16" s="86"/>
    </row>
    <row r="17" spans="1:18" x14ac:dyDescent="0.2">
      <c r="A17" s="262">
        <f>B69</f>
        <v>2016</v>
      </c>
      <c r="B17" s="637">
        <f t="shared" ref="B17:B22" si="0">C17-D17</f>
        <v>0</v>
      </c>
      <c r="C17" s="98">
        <f t="shared" ref="C17:C22" si="1">E17+G17+I17+K17</f>
        <v>0</v>
      </c>
      <c r="D17" s="99">
        <f t="shared" ref="D17:D22" si="2">F17+H17+J17+L17</f>
        <v>0</v>
      </c>
      <c r="E17" s="698"/>
      <c r="F17" s="699"/>
      <c r="G17" s="698"/>
      <c r="H17" s="699"/>
      <c r="I17" s="698"/>
      <c r="J17" s="699"/>
      <c r="K17" s="698"/>
      <c r="L17" s="699"/>
      <c r="P17" s="100"/>
      <c r="Q17" s="100"/>
      <c r="R17" s="86"/>
    </row>
    <row r="18" spans="1:18" x14ac:dyDescent="0.2">
      <c r="A18" s="262">
        <f t="shared" ref="A18:A28" si="3">B70</f>
        <v>2017</v>
      </c>
      <c r="B18" s="637">
        <f t="shared" si="0"/>
        <v>0</v>
      </c>
      <c r="C18" s="98">
        <f t="shared" si="1"/>
        <v>0</v>
      </c>
      <c r="D18" s="99">
        <f t="shared" si="2"/>
        <v>0</v>
      </c>
      <c r="E18" s="698"/>
      <c r="F18" s="699"/>
      <c r="G18" s="698"/>
      <c r="H18" s="699"/>
      <c r="I18" s="698"/>
      <c r="J18" s="699"/>
      <c r="K18" s="698"/>
      <c r="L18" s="699"/>
      <c r="P18" s="100"/>
      <c r="Q18" s="100"/>
      <c r="R18" s="86"/>
    </row>
    <row r="19" spans="1:18" x14ac:dyDescent="0.2">
      <c r="A19" s="262">
        <f t="shared" si="3"/>
        <v>2018</v>
      </c>
      <c r="B19" s="637">
        <f t="shared" si="0"/>
        <v>0</v>
      </c>
      <c r="C19" s="98">
        <f t="shared" si="1"/>
        <v>0</v>
      </c>
      <c r="D19" s="99">
        <f t="shared" si="2"/>
        <v>0</v>
      </c>
      <c r="E19" s="698"/>
      <c r="F19" s="699"/>
      <c r="G19" s="698"/>
      <c r="H19" s="699"/>
      <c r="I19" s="698"/>
      <c r="J19" s="699"/>
      <c r="K19" s="698"/>
      <c r="L19" s="699"/>
      <c r="P19" s="100"/>
      <c r="Q19" s="100"/>
      <c r="R19" s="86"/>
    </row>
    <row r="20" spans="1:18" x14ac:dyDescent="0.2">
      <c r="A20" s="262">
        <f t="shared" si="3"/>
        <v>2019</v>
      </c>
      <c r="B20" s="637">
        <f t="shared" si="0"/>
        <v>0</v>
      </c>
      <c r="C20" s="98">
        <f t="shared" si="1"/>
        <v>0</v>
      </c>
      <c r="D20" s="839">
        <f t="shared" si="2"/>
        <v>0</v>
      </c>
      <c r="E20" s="698"/>
      <c r="F20" s="699"/>
      <c r="G20" s="698"/>
      <c r="H20" s="699"/>
      <c r="I20" s="698"/>
      <c r="J20" s="699"/>
      <c r="K20" s="698"/>
      <c r="L20" s="699"/>
      <c r="P20" s="100"/>
      <c r="Q20" s="100"/>
      <c r="R20" s="86"/>
    </row>
    <row r="21" spans="1:18" x14ac:dyDescent="0.2">
      <c r="A21" s="262">
        <f t="shared" si="3"/>
        <v>2020</v>
      </c>
      <c r="B21" s="637">
        <f t="shared" si="0"/>
        <v>0</v>
      </c>
      <c r="C21" s="98">
        <f t="shared" si="1"/>
        <v>0</v>
      </c>
      <c r="D21" s="839">
        <f t="shared" si="2"/>
        <v>0</v>
      </c>
      <c r="E21" s="698"/>
      <c r="F21" s="699"/>
      <c r="G21" s="698"/>
      <c r="H21" s="699"/>
      <c r="I21" s="698"/>
      <c r="J21" s="699"/>
      <c r="K21" s="698"/>
      <c r="L21" s="699"/>
      <c r="P21" s="100"/>
      <c r="Q21" s="100"/>
      <c r="R21" s="86"/>
    </row>
    <row r="22" spans="1:18" x14ac:dyDescent="0.2">
      <c r="A22" s="262">
        <f t="shared" si="3"/>
        <v>2021</v>
      </c>
      <c r="B22" s="637">
        <f t="shared" si="0"/>
        <v>0</v>
      </c>
      <c r="C22" s="98">
        <f t="shared" si="1"/>
        <v>0</v>
      </c>
      <c r="D22" s="839">
        <f t="shared" si="2"/>
        <v>0</v>
      </c>
      <c r="E22" s="698"/>
      <c r="F22" s="699"/>
      <c r="G22" s="698"/>
      <c r="H22" s="699"/>
      <c r="I22" s="698"/>
      <c r="J22" s="699"/>
      <c r="K22" s="698"/>
      <c r="L22" s="699"/>
      <c r="P22" s="100"/>
      <c r="Q22" s="100"/>
      <c r="R22" s="86"/>
    </row>
    <row r="23" spans="1:18" x14ac:dyDescent="0.2">
      <c r="A23" s="262">
        <f t="shared" si="3"/>
        <v>2022</v>
      </c>
      <c r="B23" s="637">
        <f t="shared" ref="B23:B28" si="4">C23-D23</f>
        <v>0</v>
      </c>
      <c r="C23" s="98">
        <f t="shared" ref="C23:C28" si="5">E23+G23+I23+K23</f>
        <v>0</v>
      </c>
      <c r="D23" s="99">
        <f t="shared" ref="D23:D28" si="6">F23+H23+J23+L23</f>
        <v>0</v>
      </c>
      <c r="E23" s="698"/>
      <c r="F23" s="699"/>
      <c r="G23" s="698"/>
      <c r="H23" s="699"/>
      <c r="I23" s="698"/>
      <c r="J23" s="699"/>
      <c r="K23" s="700"/>
      <c r="L23" s="699"/>
      <c r="P23" s="86"/>
      <c r="Q23" s="86"/>
      <c r="R23" s="86"/>
    </row>
    <row r="24" spans="1:18" x14ac:dyDescent="0.2">
      <c r="A24" s="262">
        <f t="shared" si="3"/>
        <v>2023</v>
      </c>
      <c r="B24" s="637">
        <f t="shared" si="4"/>
        <v>0</v>
      </c>
      <c r="C24" s="98">
        <f t="shared" si="5"/>
        <v>0</v>
      </c>
      <c r="D24" s="99">
        <f t="shared" si="6"/>
        <v>0</v>
      </c>
      <c r="E24" s="101"/>
      <c r="F24" s="26"/>
      <c r="G24" s="101"/>
      <c r="H24" s="26"/>
      <c r="I24" s="101"/>
      <c r="J24" s="26"/>
      <c r="K24" s="101"/>
      <c r="L24" s="26"/>
    </row>
    <row r="25" spans="1:18" x14ac:dyDescent="0.2">
      <c r="A25" s="262">
        <f t="shared" si="3"/>
        <v>2024</v>
      </c>
      <c r="B25" s="637">
        <f t="shared" si="4"/>
        <v>0</v>
      </c>
      <c r="C25" s="98">
        <f t="shared" si="5"/>
        <v>0</v>
      </c>
      <c r="D25" s="99">
        <f t="shared" si="6"/>
        <v>0</v>
      </c>
      <c r="E25" s="101"/>
      <c r="F25" s="26"/>
      <c r="G25" s="101"/>
      <c r="H25" s="26"/>
      <c r="I25" s="101"/>
      <c r="J25" s="26"/>
      <c r="K25" s="101"/>
      <c r="L25" s="26"/>
    </row>
    <row r="26" spans="1:18" x14ac:dyDescent="0.2">
      <c r="A26" s="262">
        <f t="shared" si="3"/>
        <v>2025</v>
      </c>
      <c r="B26" s="637">
        <f t="shared" si="4"/>
        <v>0</v>
      </c>
      <c r="C26" s="98">
        <f t="shared" si="5"/>
        <v>0</v>
      </c>
      <c r="D26" s="99">
        <f t="shared" si="6"/>
        <v>0</v>
      </c>
      <c r="E26" s="101"/>
      <c r="F26" s="26"/>
      <c r="G26" s="101"/>
      <c r="H26" s="26"/>
      <c r="I26" s="101"/>
      <c r="J26" s="26"/>
      <c r="K26" s="101"/>
      <c r="L26" s="26"/>
    </row>
    <row r="27" spans="1:18" x14ac:dyDescent="0.2">
      <c r="A27" s="262">
        <f t="shared" si="3"/>
        <v>2026</v>
      </c>
      <c r="B27" s="637">
        <f t="shared" si="4"/>
        <v>0</v>
      </c>
      <c r="C27" s="98">
        <f t="shared" si="5"/>
        <v>0</v>
      </c>
      <c r="D27" s="99">
        <f t="shared" si="6"/>
        <v>0</v>
      </c>
      <c r="E27" s="101"/>
      <c r="F27" s="26"/>
      <c r="G27" s="101"/>
      <c r="H27" s="26"/>
      <c r="I27" s="101"/>
      <c r="J27" s="26"/>
      <c r="K27" s="101"/>
      <c r="L27" s="26"/>
    </row>
    <row r="28" spans="1:18" ht="13.5" thickBot="1" x14ac:dyDescent="0.25">
      <c r="A28" s="263">
        <f t="shared" si="3"/>
        <v>2027</v>
      </c>
      <c r="B28" s="637">
        <f t="shared" si="4"/>
        <v>0</v>
      </c>
      <c r="C28" s="102">
        <f t="shared" si="5"/>
        <v>0</v>
      </c>
      <c r="D28" s="103">
        <f t="shared" si="6"/>
        <v>0</v>
      </c>
      <c r="E28" s="104"/>
      <c r="F28" s="105"/>
      <c r="G28" s="104"/>
      <c r="H28" s="105"/>
      <c r="I28" s="104"/>
      <c r="J28" s="105"/>
      <c r="K28" s="104"/>
      <c r="L28" s="105"/>
    </row>
    <row r="29" spans="1:18" x14ac:dyDescent="0.2">
      <c r="A29" s="106"/>
      <c r="B29" s="106"/>
      <c r="C29" s="90"/>
      <c r="D29" s="90"/>
      <c r="E29" s="90"/>
      <c r="F29" s="90"/>
      <c r="G29" s="90"/>
      <c r="H29" s="90"/>
      <c r="I29" s="90"/>
      <c r="J29" s="63"/>
      <c r="K29" s="63"/>
      <c r="L29" s="63"/>
    </row>
    <row r="30" spans="1:18" x14ac:dyDescent="0.2">
      <c r="A30" s="63"/>
      <c r="B30" s="63"/>
      <c r="C30" s="63"/>
      <c r="D30" s="63"/>
      <c r="E30" s="63"/>
      <c r="F30" s="63"/>
      <c r="G30" s="63"/>
      <c r="H30" s="63"/>
      <c r="I30" s="63"/>
      <c r="J30" s="63"/>
      <c r="K30" s="63"/>
      <c r="L30" s="63"/>
    </row>
    <row r="31" spans="1:18" x14ac:dyDescent="0.2">
      <c r="A31" s="63"/>
      <c r="B31" s="63"/>
      <c r="C31" s="63"/>
      <c r="D31" s="63"/>
      <c r="E31" s="63"/>
      <c r="F31" s="63"/>
      <c r="G31" s="63"/>
      <c r="H31" s="63"/>
      <c r="I31" s="63"/>
      <c r="J31" s="63"/>
      <c r="K31" s="63"/>
      <c r="L31" s="63"/>
    </row>
    <row r="32" spans="1:18" x14ac:dyDescent="0.2">
      <c r="A32" s="63"/>
      <c r="B32" s="63"/>
      <c r="C32" s="63"/>
      <c r="D32" s="63"/>
      <c r="E32" s="63"/>
      <c r="F32" s="63"/>
      <c r="G32" s="63"/>
      <c r="H32" s="63"/>
      <c r="I32" s="63"/>
      <c r="J32" s="63"/>
      <c r="K32" s="63"/>
      <c r="L32" s="63"/>
    </row>
    <row r="33" spans="1:12" x14ac:dyDescent="0.2">
      <c r="A33" s="63"/>
      <c r="B33" s="63"/>
      <c r="C33" s="63"/>
      <c r="D33" s="63"/>
      <c r="E33" s="63"/>
      <c r="F33" s="63"/>
      <c r="G33" s="63"/>
      <c r="H33" s="63"/>
      <c r="I33" s="63"/>
      <c r="J33" s="63"/>
      <c r="K33" s="63"/>
      <c r="L33" s="63"/>
    </row>
    <row r="34" spans="1:12" x14ac:dyDescent="0.2">
      <c r="A34" s="63"/>
      <c r="B34" s="63"/>
      <c r="C34" s="63"/>
      <c r="D34" s="63"/>
      <c r="E34" s="63"/>
      <c r="F34" s="63"/>
      <c r="G34" s="63"/>
      <c r="H34" s="63"/>
      <c r="I34" s="63"/>
      <c r="J34" s="63"/>
      <c r="K34" s="63"/>
      <c r="L34" s="63"/>
    </row>
    <row r="35" spans="1:12" x14ac:dyDescent="0.2">
      <c r="A35" s="63"/>
      <c r="B35" s="63"/>
      <c r="C35" s="63"/>
      <c r="D35" s="63"/>
      <c r="E35" s="63"/>
      <c r="F35" s="63"/>
      <c r="G35" s="63"/>
      <c r="H35" s="63"/>
      <c r="I35" s="63"/>
      <c r="J35" s="63"/>
      <c r="K35" s="63"/>
      <c r="L35" s="63"/>
    </row>
    <row r="36" spans="1:12" x14ac:dyDescent="0.2">
      <c r="A36" s="63"/>
      <c r="B36" s="63"/>
      <c r="C36" s="63"/>
      <c r="D36" s="63"/>
      <c r="E36" s="63"/>
      <c r="F36" s="63"/>
      <c r="G36" s="63"/>
      <c r="H36" s="63"/>
      <c r="I36" s="63"/>
      <c r="J36" s="63"/>
      <c r="K36" s="63"/>
      <c r="L36" s="63"/>
    </row>
    <row r="37" spans="1:12" x14ac:dyDescent="0.2">
      <c r="A37" s="63"/>
      <c r="B37" s="63"/>
      <c r="C37" s="63"/>
      <c r="D37" s="63"/>
      <c r="E37" s="63"/>
      <c r="F37" s="63"/>
      <c r="G37" s="63"/>
      <c r="H37" s="63"/>
      <c r="I37" s="63"/>
      <c r="J37" s="63"/>
      <c r="K37" s="63"/>
      <c r="L37" s="63"/>
    </row>
    <row r="38" spans="1:12" x14ac:dyDescent="0.2">
      <c r="A38" s="63"/>
      <c r="B38" s="63"/>
      <c r="C38" s="63"/>
      <c r="D38" s="63"/>
      <c r="E38" s="63"/>
      <c r="F38" s="63"/>
      <c r="G38" s="63"/>
      <c r="H38" s="63"/>
      <c r="I38" s="63"/>
      <c r="J38" s="63"/>
      <c r="K38" s="63"/>
      <c r="L38" s="63"/>
    </row>
    <row r="39" spans="1:12" x14ac:dyDescent="0.2">
      <c r="A39" s="63"/>
      <c r="B39" s="63"/>
      <c r="C39" s="63"/>
      <c r="D39" s="63"/>
      <c r="E39" s="63"/>
      <c r="F39" s="63"/>
      <c r="G39" s="63"/>
      <c r="H39" s="63"/>
      <c r="I39" s="63"/>
      <c r="J39" s="63"/>
      <c r="K39" s="63"/>
      <c r="L39" s="63"/>
    </row>
    <row r="40" spans="1:12" x14ac:dyDescent="0.2">
      <c r="A40" s="63"/>
      <c r="B40" s="63"/>
      <c r="C40" s="63"/>
      <c r="D40" s="63"/>
      <c r="E40" s="63"/>
      <c r="F40" s="63"/>
      <c r="G40" s="63"/>
      <c r="H40" s="63"/>
      <c r="I40" s="63"/>
      <c r="J40" s="63"/>
      <c r="K40" s="63"/>
      <c r="L40" s="63"/>
    </row>
    <row r="41" spans="1:12" x14ac:dyDescent="0.2">
      <c r="A41" s="63"/>
      <c r="B41" s="63"/>
      <c r="C41" s="63"/>
      <c r="D41" s="63"/>
      <c r="E41" s="63"/>
      <c r="F41" s="63"/>
      <c r="G41" s="63"/>
      <c r="H41" s="63"/>
      <c r="I41" s="63"/>
      <c r="J41" s="63"/>
      <c r="K41" s="63"/>
      <c r="L41" s="63"/>
    </row>
    <row r="42" spans="1:12" x14ac:dyDescent="0.2">
      <c r="A42" s="63"/>
      <c r="B42" s="63"/>
      <c r="C42" s="63"/>
      <c r="D42" s="63"/>
      <c r="E42" s="63"/>
      <c r="F42" s="63"/>
      <c r="G42" s="63"/>
      <c r="H42" s="63"/>
      <c r="I42" s="63"/>
      <c r="J42" s="63"/>
      <c r="K42" s="63"/>
      <c r="L42" s="63"/>
    </row>
    <row r="43" spans="1:12" x14ac:dyDescent="0.2">
      <c r="A43" s="63"/>
      <c r="B43" s="63"/>
      <c r="C43" s="63"/>
      <c r="D43" s="63"/>
      <c r="E43" s="63"/>
      <c r="F43" s="63"/>
      <c r="G43" s="63"/>
      <c r="H43" s="63"/>
      <c r="I43" s="63"/>
      <c r="J43" s="63"/>
      <c r="K43" s="63"/>
      <c r="L43" s="63"/>
    </row>
    <row r="44" spans="1:12" x14ac:dyDescent="0.2">
      <c r="A44" s="63"/>
      <c r="B44" s="63"/>
      <c r="C44" s="63"/>
      <c r="D44" s="63"/>
      <c r="E44" s="63"/>
      <c r="F44" s="63"/>
      <c r="G44" s="63"/>
      <c r="H44" s="63"/>
      <c r="I44" s="63"/>
      <c r="J44" s="63"/>
      <c r="K44" s="63"/>
      <c r="L44" s="63"/>
    </row>
    <row r="45" spans="1:12" x14ac:dyDescent="0.2">
      <c r="A45" s="63"/>
      <c r="B45" s="63"/>
      <c r="C45" s="63"/>
      <c r="D45" s="63"/>
      <c r="E45" s="63"/>
      <c r="F45" s="63"/>
      <c r="G45" s="63"/>
      <c r="H45" s="63"/>
      <c r="I45" s="63"/>
      <c r="J45" s="63"/>
      <c r="K45" s="63"/>
      <c r="L45" s="63"/>
    </row>
    <row r="46" spans="1:12" x14ac:dyDescent="0.2">
      <c r="A46" s="63"/>
      <c r="B46" s="63"/>
      <c r="C46" s="63"/>
      <c r="D46" s="63"/>
      <c r="E46" s="63"/>
      <c r="F46" s="63"/>
      <c r="G46" s="63"/>
      <c r="H46" s="63"/>
      <c r="I46" s="63"/>
      <c r="J46" s="63"/>
      <c r="K46" s="63"/>
      <c r="L46" s="63"/>
    </row>
    <row r="47" spans="1:12" x14ac:dyDescent="0.2">
      <c r="A47" s="63"/>
      <c r="B47" s="63"/>
      <c r="C47" s="63"/>
      <c r="D47" s="63"/>
      <c r="E47" s="63"/>
      <c r="F47" s="63"/>
      <c r="G47" s="63"/>
      <c r="H47" s="63"/>
      <c r="I47" s="63"/>
      <c r="J47" s="63"/>
      <c r="K47" s="63"/>
      <c r="L47" s="63"/>
    </row>
    <row r="48" spans="1:12" x14ac:dyDescent="0.2">
      <c r="A48" s="63"/>
      <c r="B48" s="63"/>
      <c r="C48" s="63"/>
      <c r="D48" s="63"/>
      <c r="E48" s="63"/>
      <c r="F48" s="63"/>
      <c r="G48" s="63"/>
      <c r="H48" s="63"/>
      <c r="I48" s="63"/>
      <c r="J48" s="63"/>
      <c r="K48" s="63"/>
      <c r="L48" s="63"/>
    </row>
    <row r="49" spans="1:12" x14ac:dyDescent="0.2">
      <c r="A49" s="63"/>
      <c r="B49" s="63"/>
      <c r="C49" s="63"/>
      <c r="D49" s="63"/>
      <c r="E49" s="63"/>
      <c r="F49" s="63"/>
      <c r="G49" s="63"/>
      <c r="H49" s="63"/>
      <c r="I49" s="63"/>
      <c r="J49" s="63"/>
      <c r="K49" s="63"/>
      <c r="L49" s="63"/>
    </row>
    <row r="50" spans="1:12" x14ac:dyDescent="0.2">
      <c r="A50" s="63"/>
      <c r="B50" s="63"/>
      <c r="C50" s="63"/>
      <c r="D50" s="63"/>
      <c r="E50" s="63"/>
      <c r="F50" s="63"/>
      <c r="G50" s="63"/>
      <c r="H50" s="63"/>
      <c r="I50" s="63"/>
      <c r="J50" s="63"/>
      <c r="K50" s="63"/>
      <c r="L50" s="63"/>
    </row>
    <row r="51" spans="1:12" x14ac:dyDescent="0.2">
      <c r="A51" s="63"/>
      <c r="B51" s="63"/>
      <c r="C51" s="63"/>
      <c r="D51" s="63"/>
      <c r="E51" s="63"/>
      <c r="F51" s="63"/>
      <c r="G51" s="63"/>
      <c r="H51" s="63"/>
      <c r="I51" s="63"/>
      <c r="J51" s="63"/>
      <c r="K51" s="63"/>
      <c r="L51" s="63"/>
    </row>
    <row r="52" spans="1:12" x14ac:dyDescent="0.2">
      <c r="A52" s="63"/>
      <c r="B52" s="63"/>
      <c r="C52" s="63"/>
      <c r="D52" s="63"/>
      <c r="E52" s="63"/>
      <c r="F52" s="63"/>
      <c r="G52" s="63"/>
      <c r="H52" s="63"/>
      <c r="I52" s="63"/>
      <c r="J52" s="63"/>
      <c r="K52" s="63"/>
      <c r="L52" s="63"/>
    </row>
    <row r="53" spans="1:12" x14ac:dyDescent="0.2">
      <c r="A53" s="63"/>
      <c r="B53" s="63"/>
      <c r="C53" s="63"/>
      <c r="D53" s="63"/>
      <c r="E53" s="63"/>
      <c r="F53" s="63"/>
      <c r="G53" s="63"/>
      <c r="H53" s="63"/>
      <c r="I53" s="63"/>
      <c r="J53" s="63"/>
      <c r="K53" s="63"/>
      <c r="L53" s="63"/>
    </row>
    <row r="54" spans="1:12" x14ac:dyDescent="0.2">
      <c r="A54" s="63"/>
      <c r="B54" s="63"/>
      <c r="C54" s="63"/>
      <c r="D54" s="63"/>
      <c r="E54" s="63"/>
      <c r="F54" s="63"/>
      <c r="G54" s="63"/>
      <c r="H54" s="63"/>
      <c r="I54" s="63"/>
      <c r="J54" s="63"/>
      <c r="K54" s="63"/>
      <c r="L54" s="63"/>
    </row>
    <row r="55" spans="1:12" x14ac:dyDescent="0.2">
      <c r="A55" s="63"/>
      <c r="B55" s="63"/>
      <c r="C55" s="63"/>
      <c r="D55" s="63"/>
      <c r="E55" s="63"/>
      <c r="F55" s="63"/>
      <c r="G55" s="63"/>
      <c r="H55" s="63"/>
      <c r="I55" s="63"/>
      <c r="J55" s="63"/>
      <c r="K55" s="63"/>
      <c r="L55" s="63"/>
    </row>
    <row r="56" spans="1:12" x14ac:dyDescent="0.2">
      <c r="A56" s="63"/>
      <c r="B56" s="63"/>
      <c r="C56" s="63"/>
      <c r="D56" s="63"/>
      <c r="E56" s="63"/>
      <c r="F56" s="63"/>
      <c r="G56" s="63"/>
      <c r="H56" s="63"/>
      <c r="I56" s="63"/>
      <c r="J56" s="63"/>
      <c r="K56" s="63"/>
      <c r="L56" s="63"/>
    </row>
    <row r="57" spans="1:12" x14ac:dyDescent="0.2">
      <c r="A57" s="63"/>
      <c r="B57" s="63"/>
      <c r="C57" s="63"/>
      <c r="D57" s="63"/>
      <c r="E57" s="63"/>
      <c r="F57" s="63"/>
      <c r="G57" s="63"/>
      <c r="H57" s="63"/>
      <c r="I57" s="63"/>
      <c r="J57" s="63"/>
      <c r="K57" s="63"/>
      <c r="L57" s="63"/>
    </row>
    <row r="58" spans="1:12" x14ac:dyDescent="0.2">
      <c r="A58" s="63"/>
      <c r="B58" s="63"/>
      <c r="C58" s="63"/>
      <c r="D58" s="63"/>
      <c r="E58" s="63"/>
      <c r="F58" s="63"/>
      <c r="G58" s="63"/>
      <c r="H58" s="63"/>
      <c r="I58" s="63"/>
      <c r="J58" s="63"/>
      <c r="K58" s="63"/>
      <c r="L58" s="63"/>
    </row>
    <row r="59" spans="1:12" x14ac:dyDescent="0.2">
      <c r="A59" s="63"/>
      <c r="B59" s="63"/>
      <c r="C59" s="63"/>
      <c r="D59" s="63"/>
      <c r="E59" s="63"/>
      <c r="F59" s="63"/>
      <c r="G59" s="63"/>
      <c r="H59" s="63"/>
      <c r="I59" s="63"/>
      <c r="J59" s="63"/>
      <c r="K59" s="63"/>
      <c r="L59" s="63"/>
    </row>
    <row r="60" spans="1:12" x14ac:dyDescent="0.2">
      <c r="A60" s="63"/>
      <c r="B60" s="63"/>
      <c r="C60" s="63"/>
      <c r="D60" s="63"/>
      <c r="E60" s="63"/>
      <c r="F60" s="63"/>
      <c r="G60" s="63"/>
      <c r="H60" s="63"/>
      <c r="I60" s="63"/>
      <c r="J60" s="63"/>
      <c r="K60" s="63"/>
      <c r="L60" s="63"/>
    </row>
    <row r="61" spans="1:12" x14ac:dyDescent="0.2">
      <c r="A61" s="63"/>
      <c r="B61" s="63"/>
      <c r="C61" s="63"/>
      <c r="D61" s="63"/>
      <c r="E61" s="63"/>
      <c r="F61" s="63"/>
      <c r="G61" s="63"/>
      <c r="H61" s="63"/>
      <c r="I61" s="63"/>
      <c r="J61" s="63"/>
      <c r="K61" s="63"/>
      <c r="L61" s="63"/>
    </row>
    <row r="62" spans="1:12" x14ac:dyDescent="0.2">
      <c r="A62" s="63"/>
      <c r="B62" s="63"/>
      <c r="C62" s="63"/>
      <c r="D62" s="63"/>
      <c r="E62" s="63"/>
      <c r="F62" s="63"/>
      <c r="G62" s="63"/>
      <c r="H62" s="63"/>
      <c r="I62" s="63"/>
      <c r="J62" s="63"/>
      <c r="K62" s="63"/>
      <c r="L62" s="63"/>
    </row>
    <row r="63" spans="1:12" x14ac:dyDescent="0.2">
      <c r="A63" s="63"/>
      <c r="B63" s="63"/>
      <c r="C63" s="63"/>
      <c r="D63" s="63"/>
      <c r="E63" s="63"/>
      <c r="F63" s="63"/>
      <c r="G63" s="63"/>
      <c r="H63" s="63"/>
      <c r="I63" s="63"/>
      <c r="J63" s="63"/>
      <c r="K63" s="63"/>
      <c r="L63" s="63"/>
    </row>
    <row r="64" spans="1:12" x14ac:dyDescent="0.2">
      <c r="A64" s="63"/>
      <c r="B64" s="63"/>
      <c r="C64" s="63"/>
      <c r="D64" s="63"/>
      <c r="E64" s="63"/>
      <c r="F64" s="63"/>
      <c r="G64" s="63"/>
      <c r="H64" s="63"/>
      <c r="I64" s="63"/>
      <c r="J64" s="63"/>
      <c r="K64" s="63"/>
      <c r="L64" s="63"/>
    </row>
    <row r="65" spans="1:12" x14ac:dyDescent="0.2">
      <c r="A65" s="63"/>
      <c r="B65" s="63"/>
      <c r="C65" s="63"/>
      <c r="D65" s="63"/>
      <c r="E65" s="63"/>
      <c r="F65" s="63"/>
      <c r="G65" s="63"/>
      <c r="H65" s="63"/>
      <c r="I65" s="63"/>
      <c r="J65" s="63"/>
      <c r="K65" s="63"/>
      <c r="L65" s="63"/>
    </row>
    <row r="66" spans="1:12" ht="13.5" thickBot="1" x14ac:dyDescent="0.25">
      <c r="A66" s="90" t="s">
        <v>271</v>
      </c>
      <c r="B66" s="90"/>
      <c r="C66" s="90"/>
      <c r="D66" s="90"/>
      <c r="E66" s="63"/>
      <c r="F66" s="63" t="s">
        <v>318</v>
      </c>
      <c r="G66" s="63"/>
      <c r="H66" s="63"/>
      <c r="I66" s="63"/>
      <c r="J66" s="63"/>
      <c r="K66" s="63"/>
      <c r="L66" s="63"/>
    </row>
    <row r="67" spans="1:12" ht="25.5" x14ac:dyDescent="0.2">
      <c r="A67" s="218"/>
      <c r="B67" s="433" t="s">
        <v>82</v>
      </c>
      <c r="C67" s="697" t="s">
        <v>93</v>
      </c>
      <c r="D67" s="694" t="s">
        <v>270</v>
      </c>
      <c r="E67" s="63"/>
      <c r="F67" s="835" t="s">
        <v>319</v>
      </c>
      <c r="G67" s="836" t="s">
        <v>320</v>
      </c>
      <c r="H67" s="836" t="s">
        <v>326</v>
      </c>
      <c r="I67" s="254" t="s">
        <v>325</v>
      </c>
      <c r="J67" s="63"/>
      <c r="K67" s="63"/>
      <c r="L67" s="63"/>
    </row>
    <row r="68" spans="1:12" ht="25.5" x14ac:dyDescent="0.2">
      <c r="A68" s="91" t="s">
        <v>98</v>
      </c>
      <c r="B68" s="628">
        <v>2015</v>
      </c>
      <c r="C68" s="185">
        <f>'Baseline Wärme'!G59+'Baseline Strom'!F39+'Baseline Wasser'!E38+'Baseline Wasser'!F38</f>
        <v>0</v>
      </c>
      <c r="D68" s="692"/>
      <c r="E68" s="63"/>
      <c r="F68" s="837"/>
      <c r="G68" s="534"/>
      <c r="H68" s="534"/>
      <c r="I68" s="838"/>
      <c r="J68" s="63"/>
      <c r="K68" s="63"/>
      <c r="L68" s="63"/>
    </row>
    <row r="69" spans="1:12" x14ac:dyDescent="0.2">
      <c r="A69" s="87" t="s">
        <v>70</v>
      </c>
      <c r="B69" s="756">
        <v>2016</v>
      </c>
      <c r="C69" s="185">
        <f>'Baseline Wärme'!G60+'Baseline Strom'!F40+'Baseline Wasser'!E39+'Baseline Wasser'!F39</f>
        <v>0</v>
      </c>
      <c r="D69" s="693"/>
      <c r="E69" s="63"/>
      <c r="F69" s="845" t="s">
        <v>321</v>
      </c>
      <c r="G69" s="847" t="str">
        <f>IF(AND(C17&gt;0,C18&gt;0,C19&gt;0),B17+B18+B19,"/")</f>
        <v>/</v>
      </c>
      <c r="H69" s="848" t="str">
        <f>IF(G69&lt;&gt;"/",IF(AND(B17/D17&gt;-0.1,B18/D18&gt;-0.1,B19/D19&gt;-0.1,G69/D19&gt;-0.1),"Ja","Nein"),"/")</f>
        <v>/</v>
      </c>
      <c r="I69" s="849" t="str">
        <f>IF(G69&lt;&gt;"/",IF(H69="Ja",IF(G69&gt;0,0.5*G69-(IF(B17&gt;0,0.5*B17,B17)+IF(B18&gt;0,0.5*B18,B18)+IF(B19&gt;0,0.5*B19,B19)),G69-(IF(B17&gt;0,0.5*B17,B17)+IF(B18&gt;0,0.5*B18,B18)+IF(B19&gt;0,0.5*B19,B19))),0),"/")</f>
        <v>/</v>
      </c>
      <c r="J69" s="63"/>
      <c r="K69" s="63"/>
      <c r="L69" s="63"/>
    </row>
    <row r="70" spans="1:12" x14ac:dyDescent="0.2">
      <c r="A70" s="87" t="s">
        <v>71</v>
      </c>
      <c r="B70" s="756">
        <v>2017</v>
      </c>
      <c r="C70" s="185">
        <f>'Baseline Wärme'!G61+'Baseline Strom'!F41+'Baseline Wasser'!E40+'Baseline Wasser'!F40</f>
        <v>0</v>
      </c>
      <c r="D70" s="693"/>
      <c r="E70" s="63"/>
      <c r="F70" s="845"/>
      <c r="G70" s="847"/>
      <c r="H70" s="848"/>
      <c r="I70" s="849"/>
      <c r="J70" s="63"/>
      <c r="K70" s="63"/>
      <c r="L70" s="63"/>
    </row>
    <row r="71" spans="1:12" x14ac:dyDescent="0.2">
      <c r="A71" s="87" t="s">
        <v>72</v>
      </c>
      <c r="B71" s="756">
        <v>2018</v>
      </c>
      <c r="C71" s="185">
        <f>'Baseline Wärme'!G62+'Baseline Strom'!F42+'Baseline Wasser'!E41+'Baseline Wasser'!F41</f>
        <v>0</v>
      </c>
      <c r="D71" s="693"/>
      <c r="E71" s="63"/>
      <c r="F71" s="845"/>
      <c r="G71" s="847"/>
      <c r="H71" s="848"/>
      <c r="I71" s="849"/>
      <c r="J71" s="63"/>
      <c r="K71" s="63"/>
      <c r="L71" s="63"/>
    </row>
    <row r="72" spans="1:12" x14ac:dyDescent="0.2">
      <c r="A72" s="87" t="s">
        <v>73</v>
      </c>
      <c r="B72" s="756">
        <v>2019</v>
      </c>
      <c r="C72" s="185">
        <f>'Baseline Wärme'!G63+'Baseline Strom'!F43+'Baseline Wasser'!E42+'Baseline Wasser'!F42</f>
        <v>0</v>
      </c>
      <c r="D72" s="693"/>
      <c r="E72" s="63"/>
      <c r="F72" s="845" t="s">
        <v>322</v>
      </c>
      <c r="G72" s="847" t="str">
        <f t="shared" ref="G72" si="7">IF(AND(C20&gt;0,C21&gt;0,C22&gt;0),B20+B21+B22,"/")</f>
        <v>/</v>
      </c>
      <c r="H72" s="848" t="str">
        <f>IF(G72&lt;&gt;"/",IF(AND(B20/D20&gt;-0.05,B21/D21&gt;-0.05,B22/D22&gt;-0.05,G72/D22&gt;-0.05),"Ja","Nein"),"/")</f>
        <v>/</v>
      </c>
      <c r="I72" s="849" t="str">
        <f t="shared" ref="I72" si="8">IF(G72&lt;&gt;"/",IF(H72="Ja",IF(G72&gt;0,0.5*G72-(IF(B20&gt;0,0.5*B20,B20)+IF(B21&gt;0,0.5*B21,B21)+IF(B22&gt;0,0.5*B22,B22)),G72-(IF(B20&gt;0,0.5*B20,B20)+IF(B21&gt;0,0.5*B21,B21)+IF(B22&gt;0,0.5*B22,B22))),0),"/")</f>
        <v>/</v>
      </c>
      <c r="J72" s="63"/>
      <c r="K72" s="63"/>
      <c r="L72" s="63"/>
    </row>
    <row r="73" spans="1:12" x14ac:dyDescent="0.2">
      <c r="A73" s="87" t="s">
        <v>74</v>
      </c>
      <c r="B73" s="756">
        <v>2020</v>
      </c>
      <c r="C73" s="185">
        <f>'Baseline Wärme'!G64+'Baseline Strom'!F44+'Baseline Wasser'!E43+'Baseline Wasser'!F43</f>
        <v>0</v>
      </c>
      <c r="D73" s="693"/>
      <c r="E73" s="63"/>
      <c r="F73" s="845"/>
      <c r="G73" s="847"/>
      <c r="H73" s="848"/>
      <c r="I73" s="849"/>
      <c r="J73" s="63"/>
      <c r="K73" s="63"/>
      <c r="L73" s="63"/>
    </row>
    <row r="74" spans="1:12" x14ac:dyDescent="0.2">
      <c r="A74" s="87" t="s">
        <v>75</v>
      </c>
      <c r="B74" s="756">
        <v>2021</v>
      </c>
      <c r="C74" s="185">
        <f>'Baseline Wärme'!G65+'Baseline Strom'!F45+'Baseline Wasser'!E44+'Baseline Wasser'!F44</f>
        <v>0</v>
      </c>
      <c r="D74" s="693"/>
      <c r="E74" s="63"/>
      <c r="F74" s="845"/>
      <c r="G74" s="847"/>
      <c r="H74" s="848"/>
      <c r="I74" s="849"/>
      <c r="J74" s="63"/>
      <c r="K74" s="63"/>
      <c r="L74" s="63"/>
    </row>
    <row r="75" spans="1:12" x14ac:dyDescent="0.2">
      <c r="A75" s="87" t="s">
        <v>76</v>
      </c>
      <c r="B75" s="756">
        <v>2022</v>
      </c>
      <c r="C75" s="185">
        <f>'Baseline Wärme'!G66+'Baseline Strom'!F46+'Baseline Wasser'!E45+'Baseline Wasser'!F45</f>
        <v>0</v>
      </c>
      <c r="D75" s="693"/>
      <c r="E75" s="63"/>
      <c r="F75" s="845" t="s">
        <v>323</v>
      </c>
      <c r="G75" s="847" t="str">
        <f t="shared" ref="G75" si="9">IF(AND(C23&gt;0,C24&gt;0,C25&gt;0),B23+B24+B25,"/")</f>
        <v>/</v>
      </c>
      <c r="H75" s="848" t="str">
        <f t="shared" ref="H75" si="10">IF(G75&lt;&gt;"/",IF(AND(B23/D23&gt;-0.05,B24/D24&gt;-0.05,B25/D25&gt;-0.05,G75/D25&gt;-0.05),"Ja","Nein"),"/")</f>
        <v>/</v>
      </c>
      <c r="I75" s="849" t="str">
        <f t="shared" ref="I75" si="11">IF(G75&lt;&gt;"/",IF(H75="Ja",IF(G75&gt;0,0.5*G75-(IF(B23&gt;0,0.5*B23,B23)+IF(B24&gt;0,0.5*B24,B24)+IF(B25&gt;0,0.5*B25,B25)),G75-(IF(B23&gt;0,0.5*B23,B23)+IF(B24&gt;0,0.5*B24,B24)+IF(B25&gt;0,0.5*B25,B25))),0),"/")</f>
        <v>/</v>
      </c>
      <c r="J75" s="63"/>
      <c r="K75" s="63"/>
      <c r="L75" s="63"/>
    </row>
    <row r="76" spans="1:12" x14ac:dyDescent="0.2">
      <c r="A76" s="87" t="s">
        <v>77</v>
      </c>
      <c r="B76" s="756">
        <v>2023</v>
      </c>
      <c r="C76" s="185">
        <f>'Baseline Wärme'!G67+'Baseline Strom'!F47+'Baseline Wasser'!E46+'Baseline Wasser'!F46</f>
        <v>0</v>
      </c>
      <c r="D76" s="693"/>
      <c r="E76" s="63"/>
      <c r="F76" s="845"/>
      <c r="G76" s="847"/>
      <c r="H76" s="848"/>
      <c r="I76" s="849"/>
      <c r="J76" s="63"/>
      <c r="K76" s="63"/>
      <c r="L76" s="63"/>
    </row>
    <row r="77" spans="1:12" x14ac:dyDescent="0.2">
      <c r="A77" s="87" t="s">
        <v>78</v>
      </c>
      <c r="B77" s="756">
        <v>2024</v>
      </c>
      <c r="C77" s="185">
        <f>'Baseline Wärme'!G68+'Baseline Strom'!F48+'Baseline Wasser'!E47+'Baseline Wasser'!F47</f>
        <v>0</v>
      </c>
      <c r="D77" s="695"/>
      <c r="E77" s="63"/>
      <c r="F77" s="845"/>
      <c r="G77" s="847"/>
      <c r="H77" s="848"/>
      <c r="I77" s="849"/>
      <c r="J77" s="63"/>
      <c r="K77" s="63"/>
      <c r="L77" s="63"/>
    </row>
    <row r="78" spans="1:12" x14ac:dyDescent="0.2">
      <c r="A78" s="87" t="s">
        <v>79</v>
      </c>
      <c r="B78" s="756">
        <v>2025</v>
      </c>
      <c r="C78" s="185">
        <f>'Baseline Wärme'!G69+'Baseline Strom'!F49+'Baseline Wasser'!E48+'Baseline Wasser'!F48</f>
        <v>0</v>
      </c>
      <c r="D78" s="695"/>
      <c r="E78" s="63"/>
      <c r="F78" s="845" t="s">
        <v>324</v>
      </c>
      <c r="G78" s="847" t="str">
        <f t="shared" ref="G78" si="12">IF(AND(C26&gt;0,C27&gt;0,C28&gt;0),B26+B27+B28,"/")</f>
        <v>/</v>
      </c>
      <c r="H78" s="848" t="str">
        <f t="shared" ref="H78" si="13">IF(G78&lt;&gt;"/",IF(AND(B26/D26&gt;-0.05,B27/D27&gt;-0.05,B28/D28&gt;-0.05,G78/D28&gt;-0.05),"Ja","Nein"),"/")</f>
        <v>/</v>
      </c>
      <c r="I78" s="849" t="str">
        <f t="shared" ref="I78" si="14">IF(G78&lt;&gt;"/",IF(H78="Ja",IF(G78&gt;0,0.5*G78-(IF(B26&gt;0,0.5*B26,B26)+IF(B27&gt;0,0.5*B27,B27)+IF(B28&gt;0,0.5*B28,B28)),G78-(IF(B26&gt;0,0.5*B26,B26)+IF(B27&gt;0,0.5*B27,B27)+IF(B28&gt;0,0.5*B28,B28))),0),"/")</f>
        <v>/</v>
      </c>
      <c r="J78" s="63"/>
      <c r="K78" s="63"/>
      <c r="L78" s="63"/>
    </row>
    <row r="79" spans="1:12" x14ac:dyDescent="0.2">
      <c r="A79" s="87" t="s">
        <v>80</v>
      </c>
      <c r="B79" s="89">
        <v>2026</v>
      </c>
      <c r="C79" s="185">
        <f>'Baseline Wärme'!G70+'Baseline Strom'!F50+'Baseline Wasser'!E49+'Baseline Wasser'!F49</f>
        <v>0</v>
      </c>
      <c r="D79" s="695"/>
      <c r="E79" s="63"/>
      <c r="F79" s="845"/>
      <c r="G79" s="847"/>
      <c r="H79" s="848"/>
      <c r="I79" s="849"/>
      <c r="J79" s="63"/>
      <c r="K79" s="63"/>
      <c r="L79" s="63"/>
    </row>
    <row r="80" spans="1:12" ht="13.5" thickBot="1" x14ac:dyDescent="0.25">
      <c r="A80" s="88" t="s">
        <v>81</v>
      </c>
      <c r="B80" s="219">
        <v>2027</v>
      </c>
      <c r="C80" s="613">
        <f>'Baseline Wärme'!G71+'Baseline Strom'!F51+'Baseline Wasser'!E50+'Baseline Wasser'!F50</f>
        <v>0</v>
      </c>
      <c r="D80" s="696"/>
      <c r="E80" s="63"/>
      <c r="F80" s="846"/>
      <c r="G80" s="850"/>
      <c r="H80" s="851"/>
      <c r="I80" s="852"/>
      <c r="J80" s="63"/>
      <c r="K80" s="63"/>
      <c r="L80" s="63"/>
    </row>
    <row r="81" spans="1:12" x14ac:dyDescent="0.2">
      <c r="A81" s="63"/>
      <c r="B81" s="63"/>
      <c r="C81" s="63"/>
      <c r="D81" s="63"/>
      <c r="E81" s="63"/>
      <c r="F81" s="63"/>
      <c r="G81" s="63"/>
      <c r="H81" s="63"/>
      <c r="I81" s="63"/>
      <c r="J81" s="63"/>
      <c r="K81" s="63"/>
      <c r="L81" s="63"/>
    </row>
    <row r="82" spans="1:12" x14ac:dyDescent="0.2">
      <c r="A82" s="63"/>
      <c r="B82" s="63"/>
      <c r="C82" s="63"/>
      <c r="D82" s="63"/>
      <c r="E82" s="63"/>
      <c r="F82" s="63"/>
      <c r="G82" s="63"/>
      <c r="H82" s="63"/>
      <c r="I82" s="63"/>
      <c r="J82" s="63"/>
      <c r="K82" s="63"/>
      <c r="L82" s="63"/>
    </row>
    <row r="83" spans="1:12" x14ac:dyDescent="0.2">
      <c r="A83" s="63"/>
      <c r="B83" s="63"/>
      <c r="C83" s="63"/>
      <c r="D83" s="63"/>
      <c r="E83" s="63"/>
      <c r="F83" s="63"/>
      <c r="G83" s="63"/>
      <c r="H83" s="63"/>
      <c r="I83" s="63"/>
      <c r="J83" s="63"/>
      <c r="K83" s="63"/>
      <c r="L83" s="63"/>
    </row>
    <row r="84" spans="1:12" x14ac:dyDescent="0.2">
      <c r="A84" s="63"/>
      <c r="B84" s="63"/>
      <c r="C84" s="63"/>
      <c r="D84" s="63"/>
      <c r="E84" s="63"/>
      <c r="F84" s="63"/>
      <c r="G84" s="63"/>
      <c r="H84" s="63"/>
      <c r="I84" s="63"/>
      <c r="J84" s="63"/>
      <c r="K84" s="63"/>
      <c r="L84" s="63"/>
    </row>
    <row r="85" spans="1:12" x14ac:dyDescent="0.2">
      <c r="A85" s="63"/>
      <c r="B85" s="63"/>
      <c r="C85" s="63"/>
      <c r="D85" s="63"/>
      <c r="E85" s="63"/>
      <c r="F85" s="63"/>
      <c r="G85" s="63"/>
      <c r="H85" s="63"/>
      <c r="I85" s="63"/>
      <c r="J85" s="63"/>
      <c r="K85" s="63"/>
      <c r="L85" s="63"/>
    </row>
  </sheetData>
  <mergeCells count="18">
    <mergeCell ref="F78:F80"/>
    <mergeCell ref="G69:G71"/>
    <mergeCell ref="H69:H71"/>
    <mergeCell ref="I69:I71"/>
    <mergeCell ref="G72:G74"/>
    <mergeCell ref="H72:H74"/>
    <mergeCell ref="I72:I74"/>
    <mergeCell ref="G75:G77"/>
    <mergeCell ref="H75:H77"/>
    <mergeCell ref="I75:I77"/>
    <mergeCell ref="G78:G80"/>
    <mergeCell ref="H78:H80"/>
    <mergeCell ref="I78:I80"/>
    <mergeCell ref="C5:G5"/>
    <mergeCell ref="A9:B9"/>
    <mergeCell ref="F69:F71"/>
    <mergeCell ref="F72:F74"/>
    <mergeCell ref="F75:F77"/>
  </mergeCells>
  <phoneticPr fontId="3" type="noConversion"/>
  <pageMargins left="0.78740157480314965" right="0.78740157480314965" top="0.98425196850393704" bottom="0.98425196850393704" header="0.51181102362204722" footer="0.51181102362204722"/>
  <pageSetup paperSize="9" scale="61" orientation="portrait" r:id="rId1"/>
  <headerFooter alignWithMargins="0">
    <oddFooter>&amp;LSeite &amp;P von &amp;N&amp;RLeitfaden Contracting der Bayerischen Staatlichen Hochbauverwaltung, Stand: Dezember/2017</oddFooter>
  </headerFooter>
  <rowBreaks count="1" manualBreakCount="1">
    <brk id="30" max="11" man="1"/>
  </rowBreaks>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tabColor rgb="FFFFFF00"/>
    <pageSetUpPr fitToPage="1"/>
  </sheetPr>
  <dimension ref="A1:J105"/>
  <sheetViews>
    <sheetView view="pageBreakPreview" zoomScale="85" zoomScaleNormal="85" zoomScaleSheetLayoutView="85" workbookViewId="0">
      <selection activeCell="A34" sqref="A34"/>
    </sheetView>
  </sheetViews>
  <sheetFormatPr baseColWidth="10" defaultRowHeight="12.75" x14ac:dyDescent="0.2"/>
  <cols>
    <col min="1" max="1" width="23.42578125" style="25" customWidth="1"/>
    <col min="2" max="2" width="22.85546875" style="25" customWidth="1"/>
    <col min="3" max="3" width="20.28515625" style="25" customWidth="1"/>
    <col min="4" max="4" width="23.85546875" style="25" customWidth="1"/>
    <col min="5" max="5" width="36" style="25" customWidth="1"/>
    <col min="6" max="7" width="22.7109375" style="25" customWidth="1"/>
    <col min="8" max="8" width="21.28515625" style="25" customWidth="1"/>
    <col min="9" max="9" width="22.7109375" style="25" customWidth="1"/>
    <col min="10" max="16384" width="11.42578125" style="25"/>
  </cols>
  <sheetData>
    <row r="1" spans="1:10" x14ac:dyDescent="0.2">
      <c r="A1" s="50" t="s">
        <v>59</v>
      </c>
      <c r="B1" s="63"/>
      <c r="C1" s="63"/>
      <c r="D1" s="63"/>
      <c r="E1" s="63"/>
      <c r="F1" s="63"/>
      <c r="G1" s="63"/>
      <c r="H1" s="63"/>
      <c r="I1" s="63"/>
    </row>
    <row r="2" spans="1:10" x14ac:dyDescent="0.2">
      <c r="A2" s="63"/>
      <c r="B2" s="63"/>
      <c r="C2" s="63"/>
      <c r="D2" s="63"/>
      <c r="E2" s="63"/>
      <c r="F2" s="63"/>
      <c r="G2" s="63"/>
      <c r="H2" s="63"/>
      <c r="I2" s="63"/>
    </row>
    <row r="3" spans="1:10" x14ac:dyDescent="0.2">
      <c r="A3" s="51" t="s">
        <v>146</v>
      </c>
      <c r="B3" s="63"/>
      <c r="C3" s="63"/>
      <c r="D3" s="63"/>
      <c r="E3" s="63"/>
      <c r="F3" s="63"/>
      <c r="G3" s="63"/>
      <c r="H3" s="63"/>
      <c r="I3" s="63"/>
    </row>
    <row r="4" spans="1:10" ht="9" customHeight="1" x14ac:dyDescent="0.2">
      <c r="A4" s="204"/>
      <c r="B4" s="205"/>
      <c r="C4" s="108"/>
      <c r="D4" s="108"/>
      <c r="E4" s="63"/>
      <c r="F4" s="63"/>
      <c r="G4" s="63"/>
      <c r="H4" s="63"/>
      <c r="I4" s="63"/>
      <c r="J4" s="63"/>
    </row>
    <row r="5" spans="1:10" x14ac:dyDescent="0.2">
      <c r="A5" s="48" t="s">
        <v>0</v>
      </c>
      <c r="B5" s="886" t="str">
        <f>Referenzwerte!C5</f>
        <v>Musterliegenschaft</v>
      </c>
      <c r="C5" s="887"/>
      <c r="D5" s="888"/>
      <c r="E5" s="63"/>
      <c r="F5" s="63"/>
      <c r="G5" s="63"/>
      <c r="H5" s="63"/>
      <c r="I5" s="63"/>
      <c r="J5" s="63"/>
    </row>
    <row r="6" spans="1:10" ht="18" x14ac:dyDescent="0.25">
      <c r="A6" s="52"/>
      <c r="B6" s="63"/>
      <c r="C6" s="63"/>
      <c r="D6" s="63"/>
      <c r="E6" s="63"/>
      <c r="F6" s="63"/>
      <c r="G6" s="63"/>
      <c r="H6" s="63"/>
      <c r="I6" s="63"/>
      <c r="J6" s="63"/>
    </row>
    <row r="7" spans="1:10" x14ac:dyDescent="0.2">
      <c r="A7" s="240" t="s">
        <v>36</v>
      </c>
      <c r="B7" s="89">
        <v>2016</v>
      </c>
      <c r="C7" s="90"/>
      <c r="D7" s="63"/>
      <c r="E7" s="63"/>
      <c r="F7" s="63"/>
      <c r="G7" s="63"/>
      <c r="H7" s="63"/>
      <c r="I7" s="63"/>
      <c r="J7" s="90"/>
    </row>
    <row r="8" spans="1:10" ht="23.25" customHeight="1" x14ac:dyDescent="0.2">
      <c r="A8" s="578"/>
      <c r="B8" s="579"/>
      <c r="C8" s="579"/>
      <c r="D8" s="579"/>
      <c r="E8" s="580"/>
      <c r="F8" s="581"/>
      <c r="G8" s="581"/>
      <c r="H8" s="581"/>
      <c r="I8" s="581"/>
      <c r="J8" s="90"/>
    </row>
    <row r="9" spans="1:10" ht="18" x14ac:dyDescent="0.2">
      <c r="A9" s="60" t="s">
        <v>306</v>
      </c>
      <c r="B9" s="61"/>
      <c r="C9" s="61"/>
      <c r="D9" s="61"/>
      <c r="E9" s="60" t="s">
        <v>303</v>
      </c>
      <c r="F9" s="63"/>
      <c r="G9" s="63"/>
      <c r="H9" s="63"/>
      <c r="I9" s="63"/>
      <c r="J9" s="90"/>
    </row>
    <row r="10" spans="1:10" ht="7.5" customHeight="1" x14ac:dyDescent="0.2">
      <c r="A10" s="60"/>
      <c r="B10" s="61"/>
      <c r="C10" s="61"/>
      <c r="D10" s="61"/>
      <c r="E10" s="90"/>
      <c r="F10" s="63"/>
      <c r="G10" s="63"/>
      <c r="H10" s="63"/>
      <c r="I10" s="63"/>
      <c r="J10" s="90"/>
    </row>
    <row r="11" spans="1:10" ht="13.5" thickBot="1" x14ac:dyDescent="0.25">
      <c r="A11" s="107" t="s">
        <v>20</v>
      </c>
      <c r="B11" s="57"/>
      <c r="C11" s="57"/>
      <c r="D11" s="57"/>
      <c r="E11" s="63"/>
      <c r="F11" s="63"/>
      <c r="G11" s="63"/>
      <c r="H11" s="63"/>
      <c r="I11" s="63"/>
      <c r="J11" s="90"/>
    </row>
    <row r="12" spans="1:10" x14ac:dyDescent="0.2">
      <c r="A12" s="340" t="s">
        <v>310</v>
      </c>
      <c r="B12" s="649">
        <f>Referenzwerte!B14</f>
        <v>4000</v>
      </c>
      <c r="C12" s="57"/>
      <c r="D12" s="57"/>
      <c r="F12" s="63"/>
      <c r="G12" s="63"/>
      <c r="H12" s="63"/>
      <c r="I12" s="63"/>
      <c r="J12" s="90"/>
    </row>
    <row r="13" spans="1:10" ht="13.5" thickBot="1" x14ac:dyDescent="0.25">
      <c r="A13" s="341" t="s">
        <v>159</v>
      </c>
      <c r="B13" s="342"/>
      <c r="C13" s="57"/>
      <c r="D13" s="57"/>
      <c r="E13" s="90"/>
      <c r="F13" s="63"/>
      <c r="G13" s="63"/>
      <c r="H13" s="63"/>
      <c r="I13" s="63"/>
      <c r="J13" s="90"/>
    </row>
    <row r="14" spans="1:10" x14ac:dyDescent="0.2">
      <c r="C14" s="57"/>
      <c r="D14" s="57"/>
      <c r="E14" s="90"/>
      <c r="F14" s="63"/>
      <c r="G14" s="63"/>
      <c r="H14" s="63"/>
      <c r="I14" s="63"/>
      <c r="J14" s="90"/>
    </row>
    <row r="15" spans="1:10" ht="13.5" thickBot="1" x14ac:dyDescent="0.25">
      <c r="A15" s="107"/>
      <c r="B15" s="199" t="str">
        <f>Referenzwerte!A11</f>
        <v>z.B. Erdgas</v>
      </c>
      <c r="C15" s="207" t="str">
        <f>Referenzwerte!A12</f>
        <v>z.B. Fernwärme</v>
      </c>
      <c r="D15" s="57"/>
      <c r="E15" s="241"/>
      <c r="F15" s="574" t="str">
        <f>Referenzwerte!A11</f>
        <v>z.B. Erdgas</v>
      </c>
      <c r="G15" s="573" t="str">
        <f>Referenzwerte!A12</f>
        <v>z.B. Fernwärme</v>
      </c>
      <c r="H15" s="63"/>
      <c r="I15" s="63"/>
      <c r="J15" s="90"/>
    </row>
    <row r="16" spans="1:10" x14ac:dyDescent="0.2">
      <c r="A16" s="340" t="s">
        <v>147</v>
      </c>
      <c r="B16" s="571">
        <f>ROUND(F20*F18,2)</f>
        <v>0</v>
      </c>
      <c r="C16" s="572">
        <f>ROUND(G20*G18,2)</f>
        <v>0</v>
      </c>
      <c r="D16" s="57"/>
      <c r="E16" s="567" t="s">
        <v>256</v>
      </c>
      <c r="F16" s="485">
        <v>0</v>
      </c>
      <c r="G16" s="184">
        <v>0</v>
      </c>
      <c r="H16" s="63"/>
      <c r="I16" s="63"/>
      <c r="J16" s="90"/>
    </row>
    <row r="17" spans="1:10" ht="13.5" thickBot="1" x14ac:dyDescent="0.25">
      <c r="A17" s="341" t="s">
        <v>148</v>
      </c>
      <c r="B17" s="350">
        <v>0</v>
      </c>
      <c r="C17" s="348">
        <v>0</v>
      </c>
      <c r="D17" s="57"/>
      <c r="E17" s="601" t="s">
        <v>257</v>
      </c>
      <c r="F17" s="606">
        <v>0</v>
      </c>
      <c r="G17" s="607">
        <v>0</v>
      </c>
      <c r="H17" s="63"/>
      <c r="I17" s="63"/>
      <c r="J17" s="90"/>
    </row>
    <row r="18" spans="1:10" ht="13.5" thickBot="1" x14ac:dyDescent="0.25">
      <c r="A18" s="107"/>
      <c r="B18" s="603"/>
      <c r="C18" s="603"/>
      <c r="D18" s="57"/>
      <c r="E18" s="602" t="s">
        <v>259</v>
      </c>
      <c r="F18" s="611">
        <f>F17-F16</f>
        <v>0</v>
      </c>
      <c r="G18" s="612">
        <f>G17-G16</f>
        <v>0</v>
      </c>
      <c r="H18" s="63"/>
      <c r="I18" s="63"/>
      <c r="J18" s="90"/>
    </row>
    <row r="19" spans="1:10" x14ac:dyDescent="0.2">
      <c r="A19" s="107"/>
      <c r="B19" s="603"/>
      <c r="C19" s="603"/>
      <c r="D19" s="57"/>
      <c r="E19" s="608" t="s">
        <v>260</v>
      </c>
      <c r="F19" s="609" t="s">
        <v>103</v>
      </c>
      <c r="G19" s="610" t="s">
        <v>258</v>
      </c>
      <c r="H19" s="63"/>
      <c r="I19" s="63"/>
      <c r="J19" s="90"/>
    </row>
    <row r="20" spans="1:10" ht="13.5" thickBot="1" x14ac:dyDescent="0.25">
      <c r="A20" s="107"/>
      <c r="B20" s="603"/>
      <c r="C20" s="603"/>
      <c r="D20" s="57"/>
      <c r="E20" s="568" t="s">
        <v>255</v>
      </c>
      <c r="F20" s="793">
        <v>0</v>
      </c>
      <c r="G20" s="794">
        <v>0</v>
      </c>
      <c r="H20" s="63"/>
      <c r="I20" s="63"/>
      <c r="J20" s="90"/>
    </row>
    <row r="21" spans="1:10" ht="20.25" customHeight="1" x14ac:dyDescent="0.2">
      <c r="A21" s="582"/>
      <c r="B21" s="583"/>
      <c r="C21" s="583"/>
      <c r="D21" s="583"/>
      <c r="E21" s="581"/>
      <c r="F21" s="581"/>
      <c r="G21" s="581"/>
      <c r="H21" s="581"/>
      <c r="I21" s="581"/>
      <c r="J21" s="90"/>
    </row>
    <row r="22" spans="1:10" ht="18" x14ac:dyDescent="0.2">
      <c r="A22" s="60" t="s">
        <v>307</v>
      </c>
      <c r="B22" s="57"/>
      <c r="C22" s="57"/>
      <c r="D22" s="57"/>
      <c r="E22" s="60" t="s">
        <v>304</v>
      </c>
      <c r="F22" s="63"/>
      <c r="G22" s="63"/>
      <c r="H22" s="63"/>
      <c r="I22" s="63"/>
      <c r="J22" s="90"/>
    </row>
    <row r="23" spans="1:10" ht="13.5" thickBot="1" x14ac:dyDescent="0.25">
      <c r="A23" s="107"/>
      <c r="B23" s="199" t="str">
        <f>Referenzwerte!B17</f>
        <v>z.B. HT</v>
      </c>
      <c r="C23" s="207" t="str">
        <f>Referenzwerte!B18</f>
        <v>z.B. NT</v>
      </c>
      <c r="D23" s="57"/>
      <c r="E23" s="90"/>
      <c r="F23" s="574" t="str">
        <f>Referenzwerte!B17</f>
        <v>z.B. HT</v>
      </c>
      <c r="G23" s="573" t="str">
        <f>Referenzwerte!B18</f>
        <v>z.B. NT</v>
      </c>
      <c r="H23" s="63"/>
      <c r="I23" s="63"/>
      <c r="J23" s="90"/>
    </row>
    <row r="24" spans="1:10" x14ac:dyDescent="0.2">
      <c r="A24" s="340" t="s">
        <v>147</v>
      </c>
      <c r="B24" s="571">
        <f>F25-F24</f>
        <v>0</v>
      </c>
      <c r="C24" s="572">
        <f>G25-G24</f>
        <v>0</v>
      </c>
      <c r="D24" s="57"/>
      <c r="E24" s="567" t="s">
        <v>247</v>
      </c>
      <c r="F24" s="485"/>
      <c r="G24" s="184"/>
      <c r="H24" s="63"/>
      <c r="I24" s="63"/>
      <c r="J24" s="90"/>
    </row>
    <row r="25" spans="1:10" ht="13.5" thickBot="1" x14ac:dyDescent="0.25">
      <c r="A25" s="341" t="s">
        <v>148</v>
      </c>
      <c r="B25" s="350">
        <v>0</v>
      </c>
      <c r="C25" s="352"/>
      <c r="D25" s="90"/>
      <c r="E25" s="568" t="s">
        <v>248</v>
      </c>
      <c r="F25" s="650"/>
      <c r="G25" s="105"/>
      <c r="H25" s="63"/>
      <c r="I25" s="63"/>
      <c r="J25" s="90"/>
    </row>
    <row r="26" spans="1:10" ht="37.5" customHeight="1" x14ac:dyDescent="0.2">
      <c r="A26" s="582"/>
      <c r="B26" s="583"/>
      <c r="C26" s="583"/>
      <c r="D26" s="583"/>
      <c r="E26" s="581"/>
      <c r="F26" s="581"/>
      <c r="G26" s="581"/>
      <c r="H26" s="581"/>
      <c r="I26" s="581"/>
      <c r="J26" s="90"/>
    </row>
    <row r="27" spans="1:10" ht="18" x14ac:dyDescent="0.2">
      <c r="A27" s="60" t="s">
        <v>308</v>
      </c>
      <c r="B27" s="57"/>
      <c r="C27" s="57"/>
      <c r="D27" s="57"/>
      <c r="E27" s="60" t="s">
        <v>305</v>
      </c>
      <c r="F27" s="90"/>
      <c r="G27" s="90"/>
      <c r="H27" s="90"/>
      <c r="I27" s="90"/>
      <c r="J27" s="90"/>
    </row>
    <row r="28" spans="1:10" ht="13.5" thickBot="1" x14ac:dyDescent="0.25">
      <c r="B28" s="63"/>
      <c r="C28" s="63"/>
      <c r="D28" s="57"/>
      <c r="E28" s="90"/>
      <c r="F28" s="575" t="s">
        <v>64</v>
      </c>
      <c r="G28" s="576" t="s">
        <v>65</v>
      </c>
      <c r="H28" s="63"/>
      <c r="I28" s="63"/>
      <c r="J28" s="90"/>
    </row>
    <row r="29" spans="1:10" ht="17.25" customHeight="1" thickBot="1" x14ac:dyDescent="0.25">
      <c r="A29" s="60"/>
      <c r="B29" s="618" t="s">
        <v>64</v>
      </c>
      <c r="C29" s="57" t="s">
        <v>65</v>
      </c>
      <c r="D29" s="57"/>
      <c r="E29" s="567" t="s">
        <v>249</v>
      </c>
      <c r="F29" s="485"/>
      <c r="G29" s="184"/>
      <c r="H29" s="63"/>
      <c r="I29" s="63"/>
      <c r="J29" s="90"/>
    </row>
    <row r="30" spans="1:10" ht="16.5" customHeight="1" thickBot="1" x14ac:dyDescent="0.25">
      <c r="A30" s="338" t="s">
        <v>149</v>
      </c>
      <c r="B30" s="592">
        <f>F30-F29</f>
        <v>0</v>
      </c>
      <c r="C30" s="593">
        <f>G30-G29</f>
        <v>0</v>
      </c>
      <c r="D30" s="57"/>
      <c r="E30" s="568" t="s">
        <v>250</v>
      </c>
      <c r="F30" s="650"/>
      <c r="G30" s="105"/>
      <c r="H30" s="63"/>
      <c r="I30" s="63"/>
      <c r="J30" s="90"/>
    </row>
    <row r="31" spans="1:10" ht="39.950000000000003" customHeight="1" x14ac:dyDescent="0.2">
      <c r="A31" s="582"/>
      <c r="B31" s="583"/>
      <c r="C31" s="583"/>
      <c r="D31" s="583"/>
      <c r="E31" s="581"/>
      <c r="F31" s="581"/>
      <c r="G31" s="581"/>
      <c r="H31" s="581"/>
      <c r="I31" s="581"/>
      <c r="J31" s="90"/>
    </row>
    <row r="32" spans="1:10" ht="18" x14ac:dyDescent="0.2">
      <c r="A32" s="60" t="s">
        <v>333</v>
      </c>
      <c r="B32" s="339"/>
      <c r="C32" s="57"/>
      <c r="D32" s="57"/>
      <c r="E32" s="60" t="s">
        <v>336</v>
      </c>
      <c r="F32" s="63"/>
      <c r="G32" s="63"/>
      <c r="H32" s="63"/>
      <c r="I32" s="63"/>
      <c r="J32" s="90"/>
    </row>
    <row r="33" spans="1:10" ht="15.75" thickBot="1" x14ac:dyDescent="0.25">
      <c r="B33" s="619" t="s">
        <v>334</v>
      </c>
      <c r="C33" s="345" t="s">
        <v>335</v>
      </c>
      <c r="D33" s="57"/>
      <c r="E33" s="213"/>
      <c r="F33" s="975" t="s">
        <v>327</v>
      </c>
      <c r="G33" s="976"/>
      <c r="H33" s="977" t="s">
        <v>328</v>
      </c>
      <c r="I33" s="976"/>
      <c r="J33" s="90"/>
    </row>
    <row r="34" spans="1:10" ht="13.5" thickBot="1" x14ac:dyDescent="0.25">
      <c r="A34" s="246" t="s">
        <v>156</v>
      </c>
      <c r="B34" s="584">
        <v>0</v>
      </c>
      <c r="C34" s="347"/>
      <c r="D34" s="57"/>
      <c r="E34" s="614"/>
      <c r="F34" s="577" t="s">
        <v>150</v>
      </c>
      <c r="G34" s="599" t="s">
        <v>151</v>
      </c>
      <c r="H34" s="795" t="s">
        <v>150</v>
      </c>
      <c r="I34" s="796" t="s">
        <v>151</v>
      </c>
      <c r="J34" s="90"/>
    </row>
    <row r="35" spans="1:10" ht="13.5" thickBot="1" x14ac:dyDescent="0.25">
      <c r="A35" s="588" t="s">
        <v>157</v>
      </c>
      <c r="B35" s="585">
        <v>0</v>
      </c>
      <c r="C35" s="348"/>
      <c r="D35" s="57"/>
      <c r="E35" s="615" t="s">
        <v>251</v>
      </c>
      <c r="F35" s="597"/>
      <c r="G35" s="569"/>
      <c r="H35" s="797"/>
      <c r="I35" s="569"/>
      <c r="J35" s="90"/>
    </row>
    <row r="36" spans="1:10" ht="15.75" customHeight="1" thickBot="1" x14ac:dyDescent="0.25">
      <c r="A36" s="589"/>
      <c r="B36" s="586"/>
      <c r="C36" s="353"/>
      <c r="D36" s="57"/>
      <c r="E36" s="616" t="s">
        <v>252</v>
      </c>
      <c r="F36" s="598"/>
      <c r="G36" s="570"/>
      <c r="H36" s="542"/>
      <c r="I36" s="570"/>
      <c r="J36" s="90"/>
    </row>
    <row r="37" spans="1:10" ht="13.5" thickBot="1" x14ac:dyDescent="0.25">
      <c r="A37" s="246" t="s">
        <v>150</v>
      </c>
      <c r="B37" s="587">
        <f>F36-F35</f>
        <v>0</v>
      </c>
      <c r="C37" s="572">
        <f>H36-H35</f>
        <v>0</v>
      </c>
      <c r="D37" s="57"/>
      <c r="E37" s="617"/>
      <c r="F37" s="596" t="s">
        <v>152</v>
      </c>
      <c r="G37" s="600" t="s">
        <v>253</v>
      </c>
      <c r="H37" s="798" t="s">
        <v>152</v>
      </c>
      <c r="I37" s="617" t="s">
        <v>253</v>
      </c>
      <c r="J37" s="90"/>
    </row>
    <row r="38" spans="1:10" x14ac:dyDescent="0.2">
      <c r="A38" s="590" t="s">
        <v>151</v>
      </c>
      <c r="B38" s="760">
        <f>G36-G35</f>
        <v>0</v>
      </c>
      <c r="C38" s="594">
        <f>I36-I35</f>
        <v>0</v>
      </c>
      <c r="D38" s="57"/>
      <c r="E38" s="615" t="s">
        <v>251</v>
      </c>
      <c r="F38" s="597"/>
      <c r="G38" s="569"/>
      <c r="H38" s="797"/>
      <c r="I38" s="569"/>
      <c r="J38" s="90"/>
    </row>
    <row r="39" spans="1:10" ht="13.5" thickBot="1" x14ac:dyDescent="0.25">
      <c r="A39" s="591" t="s">
        <v>152</v>
      </c>
      <c r="B39" s="760">
        <f>F39-F38</f>
        <v>0</v>
      </c>
      <c r="C39" s="594">
        <f>H39-H38</f>
        <v>0</v>
      </c>
      <c r="D39" s="57"/>
      <c r="E39" s="616" t="s">
        <v>252</v>
      </c>
      <c r="F39" s="598"/>
      <c r="G39" s="570"/>
      <c r="H39" s="542"/>
      <c r="I39" s="570"/>
      <c r="J39" s="90"/>
    </row>
    <row r="40" spans="1:10" ht="30" customHeight="1" thickBot="1" x14ac:dyDescent="0.25">
      <c r="A40" s="753" t="s">
        <v>155</v>
      </c>
      <c r="B40" s="752">
        <f>G39-G38</f>
        <v>0</v>
      </c>
      <c r="C40" s="595">
        <f>I39-I38</f>
        <v>0</v>
      </c>
      <c r="D40" s="57"/>
      <c r="E40" s="63"/>
      <c r="F40" s="63"/>
      <c r="G40" s="63"/>
      <c r="H40" s="63"/>
      <c r="I40" s="63"/>
      <c r="J40" s="90"/>
    </row>
    <row r="41" spans="1:10" ht="30" customHeight="1" x14ac:dyDescent="0.2">
      <c r="A41" s="582"/>
      <c r="B41" s="583"/>
      <c r="C41" s="583"/>
      <c r="D41" s="583"/>
      <c r="E41" s="581"/>
      <c r="F41" s="581"/>
      <c r="G41" s="581"/>
      <c r="H41" s="581"/>
      <c r="I41" s="581"/>
      <c r="J41" s="90"/>
    </row>
    <row r="42" spans="1:10" ht="18" x14ac:dyDescent="0.2">
      <c r="A42" s="60" t="s">
        <v>160</v>
      </c>
      <c r="B42" s="57"/>
      <c r="C42" s="57"/>
      <c r="D42" s="57"/>
      <c r="E42" s="63"/>
      <c r="F42" s="63"/>
      <c r="G42" s="63"/>
      <c r="H42" s="63"/>
      <c r="I42" s="63"/>
      <c r="J42" s="90"/>
    </row>
    <row r="43" spans="1:10" ht="6.75" customHeight="1" thickBot="1" x14ac:dyDescent="0.25">
      <c r="B43" s="57"/>
      <c r="C43" s="57"/>
      <c r="D43" s="57"/>
      <c r="E43" s="63"/>
      <c r="F43" s="63"/>
      <c r="G43" s="63"/>
      <c r="H43" s="63"/>
      <c r="I43" s="63"/>
      <c r="J43" s="90"/>
    </row>
    <row r="44" spans="1:10" ht="13.5" thickBot="1" x14ac:dyDescent="0.25">
      <c r="A44" s="346" t="s">
        <v>158</v>
      </c>
      <c r="B44" s="349">
        <f>SUM(B45:B46)</f>
        <v>0</v>
      </c>
      <c r="C44" s="57"/>
      <c r="D44" s="57"/>
      <c r="E44" s="63"/>
      <c r="F44" s="63"/>
      <c r="G44" s="63"/>
      <c r="H44" s="63"/>
      <c r="I44" s="63"/>
      <c r="J44" s="90"/>
    </row>
    <row r="45" spans="1:10" x14ac:dyDescent="0.2">
      <c r="A45" s="541" t="s">
        <v>237</v>
      </c>
      <c r="B45" s="347">
        <v>0</v>
      </c>
      <c r="C45" s="57"/>
      <c r="D45" s="57"/>
      <c r="E45" s="63"/>
      <c r="F45" s="63"/>
      <c r="G45" s="63"/>
      <c r="H45" s="63"/>
      <c r="I45" s="63"/>
      <c r="J45" s="90"/>
    </row>
    <row r="46" spans="1:10" ht="13.5" thickBot="1" x14ac:dyDescent="0.25">
      <c r="A46" s="542" t="s">
        <v>238</v>
      </c>
      <c r="B46" s="563">
        <v>0</v>
      </c>
      <c r="C46" s="57"/>
      <c r="D46" s="57"/>
      <c r="E46" s="63"/>
      <c r="F46" s="63"/>
      <c r="G46" s="63"/>
      <c r="H46" s="63"/>
      <c r="I46" s="63"/>
      <c r="J46" s="90"/>
    </row>
    <row r="47" spans="1:10" x14ac:dyDescent="0.2">
      <c r="A47" s="63"/>
      <c r="B47" s="63"/>
      <c r="C47" s="90"/>
      <c r="D47" s="90"/>
      <c r="E47" s="63"/>
      <c r="F47" s="63"/>
      <c r="G47" s="63"/>
      <c r="H47" s="63"/>
      <c r="I47" s="63"/>
    </row>
    <row r="48" spans="1:10" x14ac:dyDescent="0.2">
      <c r="A48" s="811"/>
      <c r="B48" s="811"/>
      <c r="C48" s="811"/>
      <c r="D48" s="811"/>
      <c r="E48" s="811"/>
      <c r="F48" s="811"/>
      <c r="G48" s="811"/>
      <c r="H48" s="811"/>
      <c r="I48" s="811"/>
    </row>
    <row r="49" spans="1:9" ht="18" x14ac:dyDescent="0.2">
      <c r="A49" s="701" t="s">
        <v>272</v>
      </c>
      <c r="B49" s="714"/>
      <c r="C49" s="714"/>
      <c r="D49" s="714"/>
      <c r="E49" s="714"/>
      <c r="F49" s="63"/>
      <c r="G49" s="63"/>
      <c r="H49" s="63"/>
      <c r="I49" s="63"/>
    </row>
    <row r="50" spans="1:9" ht="13.5" thickBot="1" x14ac:dyDescent="0.25">
      <c r="A50" s="702"/>
      <c r="B50" s="702"/>
      <c r="C50" s="702"/>
      <c r="D50" s="714"/>
      <c r="E50" s="714"/>
      <c r="F50" s="63"/>
      <c r="G50" s="63"/>
      <c r="H50" s="63"/>
      <c r="I50" s="63"/>
    </row>
    <row r="51" spans="1:9" ht="24.75" thickBot="1" x14ac:dyDescent="0.3">
      <c r="A51" s="719" t="s">
        <v>3</v>
      </c>
      <c r="B51" s="709" t="s">
        <v>273</v>
      </c>
      <c r="C51" s="710" t="s">
        <v>274</v>
      </c>
      <c r="D51" s="730"/>
      <c r="E51" s="734"/>
      <c r="F51" s="63"/>
      <c r="G51" s="63"/>
      <c r="H51" s="63"/>
      <c r="I51" s="63"/>
    </row>
    <row r="52" spans="1:9" x14ac:dyDescent="0.2">
      <c r="A52" s="728" t="str">
        <f>Referenzwerte!A11</f>
        <v>z.B. Erdgas</v>
      </c>
      <c r="B52" s="720">
        <v>0</v>
      </c>
      <c r="C52" s="721">
        <v>0</v>
      </c>
      <c r="D52" s="730"/>
      <c r="E52" s="730"/>
      <c r="F52" s="63"/>
      <c r="G52" s="63"/>
      <c r="H52" s="63"/>
      <c r="I52" s="63"/>
    </row>
    <row r="53" spans="1:9" ht="13.5" thickBot="1" x14ac:dyDescent="0.25">
      <c r="A53" s="729" t="str">
        <f>Referenzwerte!A12</f>
        <v>z.B. Fernwärme</v>
      </c>
      <c r="B53" s="722">
        <v>0</v>
      </c>
      <c r="C53" s="723">
        <v>0</v>
      </c>
      <c r="D53" s="730"/>
      <c r="E53" s="730"/>
      <c r="F53" s="63"/>
      <c r="G53" s="63"/>
      <c r="H53" s="63"/>
      <c r="I53" s="63"/>
    </row>
    <row r="54" spans="1:9" x14ac:dyDescent="0.2">
      <c r="A54" s="731"/>
      <c r="B54" s="732"/>
      <c r="C54" s="733"/>
      <c r="D54" s="730"/>
      <c r="E54" s="730"/>
      <c r="F54" s="63"/>
      <c r="G54" s="63"/>
      <c r="H54" s="63"/>
      <c r="I54" s="63"/>
    </row>
    <row r="55" spans="1:9" ht="13.5" thickBot="1" x14ac:dyDescent="0.25">
      <c r="A55" s="731"/>
      <c r="B55" s="732"/>
      <c r="C55" s="733"/>
      <c r="D55" s="730"/>
      <c r="E55" s="730"/>
      <c r="F55" s="63"/>
      <c r="G55" s="63"/>
      <c r="H55" s="63"/>
      <c r="I55" s="63"/>
    </row>
    <row r="56" spans="1:9" ht="36.75" thickBot="1" x14ac:dyDescent="0.3">
      <c r="A56" s="703" t="s">
        <v>4</v>
      </c>
      <c r="B56" s="711" t="str">
        <f>CONCATENATE("
Arbeit - akt. Preis ",Referenzwerte!B17,
" [€/kWh]")</f>
        <v xml:space="preserve">
Arbeit - akt. Preis z.B. HT [€/kWh]</v>
      </c>
      <c r="C56" s="712" t="str">
        <f>CONCATENATE("Arbeit - akt. Preis",Referenzwerte!B18,
" [€/kWh]")</f>
        <v>Arbeit - akt. Preisz.B. NT [€/kWh]</v>
      </c>
      <c r="D56" s="713" t="s">
        <v>274</v>
      </c>
      <c r="E56" s="730"/>
      <c r="F56" s="63"/>
      <c r="G56" s="63"/>
      <c r="H56" s="63"/>
      <c r="I56" s="63"/>
    </row>
    <row r="57" spans="1:9" ht="13.5" thickBot="1" x14ac:dyDescent="0.25">
      <c r="A57" s="715" t="s">
        <v>4</v>
      </c>
      <c r="B57" s="724">
        <v>0</v>
      </c>
      <c r="C57" s="725">
        <v>0</v>
      </c>
      <c r="D57" s="754">
        <v>0</v>
      </c>
      <c r="E57" s="730"/>
      <c r="F57" s="63"/>
      <c r="G57" s="63"/>
      <c r="H57" s="63"/>
      <c r="I57" s="63"/>
    </row>
    <row r="58" spans="1:9" ht="13.5" thickBot="1" x14ac:dyDescent="0.25">
      <c r="A58" s="739"/>
      <c r="B58" s="740"/>
      <c r="C58" s="740"/>
      <c r="D58" s="741"/>
      <c r="E58" s="730"/>
      <c r="F58" s="63"/>
      <c r="G58" s="63"/>
      <c r="H58" s="63"/>
      <c r="I58" s="63"/>
    </row>
    <row r="59" spans="1:9" ht="13.5" thickBot="1" x14ac:dyDescent="0.25">
      <c r="A59" s="735" t="s">
        <v>137</v>
      </c>
      <c r="B59" s="736">
        <v>6.1699999999999998E-2</v>
      </c>
      <c r="C59" s="733"/>
      <c r="D59" s="730"/>
      <c r="E59" s="730"/>
      <c r="F59" s="63"/>
      <c r="G59" s="63"/>
      <c r="H59" s="63"/>
      <c r="I59" s="63"/>
    </row>
    <row r="60" spans="1:9" ht="24.75" thickBot="1" x14ac:dyDescent="0.25">
      <c r="A60" s="737" t="s">
        <v>275</v>
      </c>
      <c r="B60" s="738">
        <v>0</v>
      </c>
      <c r="C60" s="733"/>
      <c r="D60" s="730"/>
      <c r="E60" s="730"/>
      <c r="F60" s="63"/>
      <c r="G60" s="63"/>
      <c r="H60" s="63"/>
      <c r="I60" s="63"/>
    </row>
    <row r="61" spans="1:9" ht="13.5" thickBot="1" x14ac:dyDescent="0.25">
      <c r="A61" s="705"/>
      <c r="B61" s="704"/>
      <c r="C61" s="704"/>
      <c r="D61" s="730"/>
      <c r="E61" s="714"/>
      <c r="F61" s="63"/>
      <c r="G61" s="63"/>
      <c r="H61" s="63"/>
      <c r="I61" s="63"/>
    </row>
    <row r="62" spans="1:9" ht="24.75" thickBot="1" x14ac:dyDescent="0.3">
      <c r="A62" s="703" t="s">
        <v>131</v>
      </c>
      <c r="B62" s="716" t="s">
        <v>276</v>
      </c>
      <c r="C62" s="704"/>
      <c r="D62" s="776"/>
      <c r="E62" s="714"/>
      <c r="F62" s="63"/>
      <c r="G62" s="63"/>
      <c r="H62" s="63"/>
      <c r="I62" s="63"/>
    </row>
    <row r="63" spans="1:9" x14ac:dyDescent="0.2">
      <c r="A63" s="718" t="s">
        <v>64</v>
      </c>
      <c r="B63" s="726">
        <v>0</v>
      </c>
      <c r="C63" s="704"/>
      <c r="D63" s="63"/>
      <c r="E63" s="777"/>
      <c r="F63" s="63"/>
      <c r="G63" s="63"/>
      <c r="H63" s="63"/>
      <c r="I63" s="63"/>
    </row>
    <row r="64" spans="1:9" ht="13.5" thickBot="1" x14ac:dyDescent="0.25">
      <c r="A64" s="717" t="s">
        <v>65</v>
      </c>
      <c r="B64" s="727">
        <v>0</v>
      </c>
      <c r="C64" s="704"/>
      <c r="D64" s="63"/>
      <c r="E64" s="777"/>
      <c r="F64" s="63"/>
      <c r="G64" s="63"/>
      <c r="H64" s="63"/>
      <c r="I64" s="63"/>
    </row>
    <row r="65" spans="1:9" x14ac:dyDescent="0.2">
      <c r="A65" s="63"/>
      <c r="B65" s="63"/>
      <c r="C65" s="63"/>
      <c r="D65" s="63"/>
      <c r="E65" s="63"/>
      <c r="F65" s="63"/>
      <c r="G65" s="63"/>
      <c r="H65" s="63"/>
      <c r="I65" s="63"/>
    </row>
    <row r="66" spans="1:9" x14ac:dyDescent="0.2">
      <c r="A66" s="63"/>
      <c r="B66" s="63"/>
      <c r="C66" s="63"/>
      <c r="D66" s="63"/>
    </row>
    <row r="67" spans="1:9" x14ac:dyDescent="0.2">
      <c r="A67" s="63"/>
      <c r="B67" s="63"/>
      <c r="C67" s="63"/>
      <c r="D67" s="63"/>
    </row>
    <row r="68" spans="1:9" x14ac:dyDescent="0.2">
      <c r="A68" s="63"/>
      <c r="B68" s="63"/>
      <c r="C68" s="63"/>
      <c r="D68" s="63"/>
    </row>
    <row r="69" spans="1:9" x14ac:dyDescent="0.2">
      <c r="A69" s="63"/>
      <c r="B69" s="63"/>
      <c r="C69" s="63"/>
      <c r="D69" s="63"/>
    </row>
    <row r="70" spans="1:9" x14ac:dyDescent="0.2">
      <c r="A70" s="63"/>
      <c r="B70" s="63"/>
      <c r="C70" s="63"/>
      <c r="D70" s="63"/>
    </row>
    <row r="71" spans="1:9" x14ac:dyDescent="0.2">
      <c r="A71" s="63"/>
      <c r="B71" s="63"/>
      <c r="C71" s="63"/>
      <c r="D71" s="63"/>
    </row>
    <row r="72" spans="1:9" x14ac:dyDescent="0.2">
      <c r="A72" s="63"/>
      <c r="B72" s="63"/>
      <c r="C72" s="63"/>
      <c r="D72" s="63"/>
    </row>
    <row r="73" spans="1:9" x14ac:dyDescent="0.2">
      <c r="A73" s="63"/>
      <c r="B73" s="63"/>
      <c r="C73" s="63"/>
      <c r="D73" s="63"/>
    </row>
    <row r="74" spans="1:9" x14ac:dyDescent="0.2">
      <c r="A74" s="63"/>
      <c r="B74" s="63"/>
      <c r="C74" s="63"/>
      <c r="D74" s="63"/>
    </row>
    <row r="75" spans="1:9" x14ac:dyDescent="0.2">
      <c r="A75" s="63"/>
      <c r="B75" s="63"/>
      <c r="C75" s="63"/>
      <c r="D75" s="63"/>
    </row>
    <row r="76" spans="1:9" x14ac:dyDescent="0.2">
      <c r="A76" s="63"/>
      <c r="B76" s="63"/>
      <c r="C76" s="63"/>
      <c r="D76" s="63"/>
    </row>
    <row r="77" spans="1:9" x14ac:dyDescent="0.2">
      <c r="A77" s="63"/>
      <c r="B77" s="63"/>
      <c r="C77" s="63"/>
      <c r="D77" s="63"/>
    </row>
    <row r="78" spans="1:9" x14ac:dyDescent="0.2">
      <c r="A78" s="63"/>
      <c r="B78" s="63"/>
      <c r="C78" s="63"/>
      <c r="D78" s="63"/>
    </row>
    <row r="79" spans="1:9" x14ac:dyDescent="0.2">
      <c r="A79" s="63"/>
      <c r="B79" s="63"/>
      <c r="C79" s="63"/>
      <c r="D79" s="63"/>
    </row>
    <row r="80" spans="1:9" x14ac:dyDescent="0.2">
      <c r="A80" s="63"/>
      <c r="B80" s="63"/>
      <c r="C80" s="63"/>
      <c r="D80" s="63"/>
    </row>
    <row r="81" spans="1:4" x14ac:dyDescent="0.2">
      <c r="A81" s="63"/>
      <c r="B81" s="63"/>
      <c r="C81" s="63"/>
      <c r="D81" s="63"/>
    </row>
    <row r="82" spans="1:4" x14ac:dyDescent="0.2">
      <c r="A82" s="63"/>
      <c r="B82" s="63"/>
      <c r="C82" s="63"/>
      <c r="D82" s="63"/>
    </row>
    <row r="83" spans="1:4" x14ac:dyDescent="0.2">
      <c r="A83" s="63"/>
      <c r="B83" s="63"/>
      <c r="C83" s="63"/>
      <c r="D83" s="63"/>
    </row>
    <row r="84" spans="1:4" x14ac:dyDescent="0.2">
      <c r="A84" s="63"/>
      <c r="B84" s="63"/>
      <c r="C84" s="63"/>
      <c r="D84" s="63"/>
    </row>
    <row r="85" spans="1:4" x14ac:dyDescent="0.2">
      <c r="A85" s="63"/>
      <c r="B85" s="63"/>
      <c r="C85" s="63"/>
      <c r="D85" s="63"/>
    </row>
    <row r="86" spans="1:4" x14ac:dyDescent="0.2">
      <c r="A86" s="63"/>
      <c r="B86" s="63"/>
      <c r="C86" s="63"/>
      <c r="D86" s="63"/>
    </row>
    <row r="87" spans="1:4" x14ac:dyDescent="0.2">
      <c r="A87" s="63"/>
      <c r="B87" s="63"/>
      <c r="C87" s="63"/>
      <c r="D87" s="63"/>
    </row>
    <row r="88" spans="1:4" x14ac:dyDescent="0.2">
      <c r="A88" s="63"/>
      <c r="B88" s="63"/>
      <c r="C88" s="63"/>
      <c r="D88" s="63"/>
    </row>
    <row r="89" spans="1:4" x14ac:dyDescent="0.2">
      <c r="A89" s="63"/>
      <c r="B89" s="63"/>
      <c r="C89" s="63"/>
      <c r="D89" s="63"/>
    </row>
    <row r="90" spans="1:4" x14ac:dyDescent="0.2">
      <c r="A90" s="63"/>
      <c r="B90" s="63"/>
      <c r="C90" s="63"/>
      <c r="D90" s="63"/>
    </row>
    <row r="91" spans="1:4" x14ac:dyDescent="0.2">
      <c r="A91" s="63"/>
      <c r="B91" s="63"/>
      <c r="C91" s="63"/>
      <c r="D91" s="63"/>
    </row>
    <row r="92" spans="1:4" x14ac:dyDescent="0.2">
      <c r="A92" s="63"/>
      <c r="B92" s="63"/>
      <c r="C92" s="63"/>
      <c r="D92" s="63"/>
    </row>
    <row r="93" spans="1:4" x14ac:dyDescent="0.2">
      <c r="A93" s="63"/>
      <c r="B93" s="63"/>
      <c r="C93" s="63"/>
      <c r="D93" s="63"/>
    </row>
    <row r="94" spans="1:4" x14ac:dyDescent="0.2">
      <c r="A94" s="63"/>
      <c r="B94" s="63"/>
      <c r="C94" s="63"/>
      <c r="D94" s="63"/>
    </row>
    <row r="95" spans="1:4" x14ac:dyDescent="0.2">
      <c r="A95" s="63"/>
      <c r="B95" s="63"/>
      <c r="C95" s="63"/>
      <c r="D95" s="63"/>
    </row>
    <row r="96" spans="1:4" x14ac:dyDescent="0.2">
      <c r="A96" s="63"/>
      <c r="B96" s="63"/>
      <c r="C96" s="63"/>
      <c r="D96" s="63"/>
    </row>
    <row r="97" spans="1:4" x14ac:dyDescent="0.2">
      <c r="A97" s="63"/>
      <c r="B97" s="63"/>
      <c r="C97" s="63"/>
      <c r="D97" s="63"/>
    </row>
    <row r="98" spans="1:4" x14ac:dyDescent="0.2">
      <c r="A98" s="63"/>
      <c r="B98" s="63"/>
      <c r="C98" s="63"/>
      <c r="D98" s="63"/>
    </row>
    <row r="99" spans="1:4" x14ac:dyDescent="0.2">
      <c r="A99" s="63"/>
      <c r="B99" s="63"/>
      <c r="C99" s="63"/>
      <c r="D99" s="63"/>
    </row>
    <row r="100" spans="1:4" x14ac:dyDescent="0.2">
      <c r="A100" s="63"/>
      <c r="B100" s="63"/>
      <c r="C100" s="63"/>
      <c r="D100" s="63"/>
    </row>
    <row r="101" spans="1:4" x14ac:dyDescent="0.2">
      <c r="A101" s="63"/>
      <c r="B101" s="63"/>
      <c r="C101" s="63"/>
      <c r="D101" s="63"/>
    </row>
    <row r="102" spans="1:4" x14ac:dyDescent="0.2">
      <c r="A102" s="63"/>
      <c r="B102" s="63"/>
      <c r="C102" s="63"/>
      <c r="D102" s="63"/>
    </row>
    <row r="103" spans="1:4" x14ac:dyDescent="0.2">
      <c r="A103" s="63"/>
      <c r="B103" s="63"/>
      <c r="C103" s="63"/>
      <c r="D103" s="63"/>
    </row>
    <row r="104" spans="1:4" x14ac:dyDescent="0.2">
      <c r="A104" s="63"/>
      <c r="B104" s="63"/>
      <c r="C104" s="63"/>
      <c r="D104" s="63"/>
    </row>
    <row r="105" spans="1:4" x14ac:dyDescent="0.2">
      <c r="A105" s="63"/>
      <c r="B105" s="63"/>
      <c r="C105" s="63"/>
      <c r="D105" s="63"/>
    </row>
  </sheetData>
  <mergeCells count="3">
    <mergeCell ref="F33:G33"/>
    <mergeCell ref="H33:I33"/>
    <mergeCell ref="B5:D5"/>
  </mergeCells>
  <pageMargins left="0.78740157480314965" right="0.78740157480314965" top="0.98425196850393704" bottom="0.98425196850393704" header="0.51181102362204722" footer="0.51181102362204722"/>
  <pageSetup paperSize="9" scale="61" fitToHeight="0" orientation="landscape" r:id="rId1"/>
  <headerFooter alignWithMargins="0">
    <oddFooter>&amp;LSeite &amp;P von &amp;N&amp;RLeitfaden Contracting der Bayerischen Staatlichen Hochbauverwaltung, Stand: Dezember/2017</oddFooter>
  </headerFooter>
  <rowBreaks count="1" manualBreakCount="1">
    <brk id="48" max="8" man="1"/>
  </rowBreaks>
  <colBreaks count="1" manualBreakCount="1">
    <brk id="4" max="64" man="1"/>
  </col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tabColor theme="9"/>
  </sheetPr>
  <dimension ref="A1:S92"/>
  <sheetViews>
    <sheetView view="pageBreakPreview" zoomScaleNormal="115" zoomScaleSheetLayoutView="100" workbookViewId="0">
      <selection activeCell="A35" sqref="A35"/>
    </sheetView>
  </sheetViews>
  <sheetFormatPr baseColWidth="10" defaultRowHeight="12.75" x14ac:dyDescent="0.2"/>
  <cols>
    <col min="1" max="1" width="20.85546875" style="25" customWidth="1"/>
    <col min="2" max="2" width="13.7109375" style="25" customWidth="1"/>
    <col min="3" max="3" width="13.28515625" style="25" customWidth="1"/>
    <col min="4" max="4" width="13" style="25" customWidth="1"/>
    <col min="5" max="5" width="3.5703125" style="25" customWidth="1"/>
    <col min="6" max="16384" width="11.42578125" style="25"/>
  </cols>
  <sheetData>
    <row r="1" spans="1:8" x14ac:dyDescent="0.2">
      <c r="A1" s="50" t="s">
        <v>59</v>
      </c>
      <c r="B1" s="63"/>
      <c r="C1" s="63"/>
      <c r="D1" s="63"/>
      <c r="E1" s="63"/>
      <c r="F1" s="63"/>
      <c r="G1" s="63"/>
      <c r="H1" s="63"/>
    </row>
    <row r="2" spans="1:8" x14ac:dyDescent="0.2">
      <c r="A2" s="63"/>
      <c r="B2" s="63"/>
      <c r="C2" s="63"/>
      <c r="D2" s="63"/>
      <c r="E2" s="63"/>
      <c r="F2" s="63"/>
      <c r="G2" s="63"/>
      <c r="H2" s="63"/>
    </row>
    <row r="3" spans="1:8" x14ac:dyDescent="0.2">
      <c r="A3" s="51" t="s">
        <v>266</v>
      </c>
      <c r="B3" s="63"/>
      <c r="C3" s="63"/>
      <c r="D3" s="63"/>
      <c r="E3" s="63"/>
      <c r="F3" s="63"/>
      <c r="G3" s="63"/>
      <c r="H3" s="63"/>
    </row>
    <row r="4" spans="1:8" x14ac:dyDescent="0.2">
      <c r="A4" s="51"/>
      <c r="B4" s="63"/>
      <c r="C4" s="63"/>
      <c r="D4" s="63"/>
      <c r="E4" s="63"/>
      <c r="F4" s="63"/>
      <c r="G4" s="63"/>
      <c r="H4" s="63"/>
    </row>
    <row r="5" spans="1:8" x14ac:dyDescent="0.2">
      <c r="A5" s="48" t="s">
        <v>0</v>
      </c>
      <c r="B5" s="63"/>
      <c r="C5" s="978" t="s">
        <v>290</v>
      </c>
      <c r="D5" s="979"/>
      <c r="E5" s="979"/>
      <c r="F5" s="980"/>
      <c r="G5" s="63"/>
      <c r="H5" s="63"/>
    </row>
    <row r="6" spans="1:8" ht="13.5" customHeight="1" x14ac:dyDescent="0.25">
      <c r="A6" s="52"/>
      <c r="B6" s="63"/>
      <c r="C6" s="63"/>
      <c r="D6" s="63"/>
      <c r="E6" s="63"/>
      <c r="F6" s="63"/>
      <c r="G6" s="63"/>
      <c r="H6" s="63"/>
    </row>
    <row r="7" spans="1:8" x14ac:dyDescent="0.2">
      <c r="A7" s="791" t="s">
        <v>291</v>
      </c>
      <c r="B7" s="90"/>
      <c r="C7" s="90"/>
      <c r="D7" s="90"/>
      <c r="E7" s="63"/>
      <c r="F7" s="63"/>
      <c r="G7" s="63"/>
      <c r="H7" s="63"/>
    </row>
    <row r="8" spans="1:8" x14ac:dyDescent="0.2">
      <c r="A8" s="63"/>
      <c r="B8" s="63"/>
      <c r="C8" s="63"/>
      <c r="D8" s="63"/>
      <c r="E8" s="63"/>
      <c r="F8" s="63"/>
      <c r="G8" s="63"/>
      <c r="H8" s="63"/>
    </row>
    <row r="9" spans="1:8" ht="18.75" thickBot="1" x14ac:dyDescent="0.3">
      <c r="A9" s="68" t="s">
        <v>3</v>
      </c>
      <c r="B9" s="63"/>
      <c r="C9" s="63"/>
      <c r="D9" s="63"/>
      <c r="E9" s="63"/>
      <c r="F9" s="63"/>
      <c r="G9" s="63"/>
      <c r="H9" s="63"/>
    </row>
    <row r="10" spans="1:8" ht="36.75" thickBot="1" x14ac:dyDescent="0.25">
      <c r="B10" s="76" t="s">
        <v>45</v>
      </c>
      <c r="C10" s="77" t="s">
        <v>46</v>
      </c>
      <c r="D10" s="63"/>
      <c r="E10" s="63"/>
      <c r="F10" s="63"/>
      <c r="G10" s="63"/>
      <c r="H10" s="63"/>
    </row>
    <row r="11" spans="1:8" x14ac:dyDescent="0.2">
      <c r="A11" s="763" t="s">
        <v>288</v>
      </c>
      <c r="B11" s="626">
        <v>0</v>
      </c>
      <c r="C11" s="764">
        <v>0</v>
      </c>
      <c r="D11" s="63"/>
      <c r="E11" s="63"/>
      <c r="F11" s="63"/>
      <c r="G11" s="63"/>
      <c r="H11" s="63"/>
    </row>
    <row r="12" spans="1:8" ht="13.5" thickBot="1" x14ac:dyDescent="0.25">
      <c r="A12" s="627" t="s">
        <v>289</v>
      </c>
      <c r="B12" s="765">
        <v>0</v>
      </c>
      <c r="C12" s="766">
        <v>0</v>
      </c>
      <c r="D12" s="63"/>
      <c r="E12" s="63"/>
      <c r="F12" s="63"/>
      <c r="G12" s="63"/>
      <c r="H12" s="63"/>
    </row>
    <row r="13" spans="1:8" ht="13.5" thickBot="1" x14ac:dyDescent="0.25">
      <c r="A13" s="645"/>
      <c r="B13" s="646"/>
      <c r="C13" s="647"/>
      <c r="D13" s="63"/>
      <c r="E13" s="63"/>
      <c r="F13" s="63"/>
      <c r="G13" s="63"/>
      <c r="H13" s="63"/>
    </row>
    <row r="14" spans="1:8" ht="13.5" thickBot="1" x14ac:dyDescent="0.25">
      <c r="A14" s="648" t="s">
        <v>267</v>
      </c>
      <c r="B14" s="792">
        <v>4000</v>
      </c>
      <c r="C14" s="647"/>
      <c r="D14" s="63"/>
      <c r="E14" s="63"/>
      <c r="F14" s="63"/>
      <c r="G14" s="63"/>
      <c r="H14" s="63"/>
    </row>
    <row r="15" spans="1:8" x14ac:dyDescent="0.2">
      <c r="A15" s="63"/>
      <c r="B15" s="63"/>
      <c r="C15" s="63"/>
      <c r="D15" s="63"/>
      <c r="E15" s="63"/>
      <c r="F15" s="63"/>
      <c r="G15" s="63"/>
      <c r="H15" s="63"/>
    </row>
    <row r="16" spans="1:8" ht="18" x14ac:dyDescent="0.25">
      <c r="A16" s="68" t="s">
        <v>4</v>
      </c>
      <c r="B16" s="63"/>
      <c r="C16" s="63"/>
      <c r="D16" s="63"/>
      <c r="E16" s="63"/>
      <c r="F16" s="63"/>
      <c r="G16" s="63"/>
      <c r="H16" s="63"/>
    </row>
    <row r="17" spans="1:13" x14ac:dyDescent="0.2">
      <c r="A17" s="534" t="s">
        <v>234</v>
      </c>
      <c r="B17" s="767" t="s">
        <v>286</v>
      </c>
      <c r="C17" s="63"/>
      <c r="D17" s="63"/>
      <c r="E17" s="63"/>
      <c r="F17" s="63"/>
      <c r="G17" s="63"/>
      <c r="H17" s="63"/>
    </row>
    <row r="18" spans="1:13" x14ac:dyDescent="0.2">
      <c r="A18" s="534" t="s">
        <v>235</v>
      </c>
      <c r="B18" s="767" t="s">
        <v>287</v>
      </c>
      <c r="C18" s="63"/>
      <c r="D18" s="63"/>
      <c r="E18" s="63"/>
      <c r="F18" s="63"/>
      <c r="G18" s="63"/>
      <c r="H18" s="63"/>
    </row>
    <row r="19" spans="1:13" ht="13.5" thickBot="1" x14ac:dyDescent="0.25">
      <c r="A19" s="63"/>
      <c r="B19" s="63"/>
      <c r="C19" s="63"/>
      <c r="D19" s="63"/>
      <c r="E19" s="63"/>
      <c r="F19" s="63"/>
      <c r="G19" s="63"/>
      <c r="H19" s="63"/>
    </row>
    <row r="20" spans="1:13" ht="36.75" thickBot="1" x14ac:dyDescent="0.25">
      <c r="A20" s="63"/>
      <c r="B20" s="31" t="str">
        <f>CONCATENATE("Referenzpreis
Arbeit ",B17,
" [€/kWh]")</f>
        <v>Referenzpreis
Arbeit z.B. HT [€/kWh]</v>
      </c>
      <c r="C20" s="32" t="str">
        <f>CONCATENATE("Referenzpreis
Arbeit ",B18,
" [€/kWh]")</f>
        <v>Referenzpreis
Arbeit z.B. NT [€/kWh]</v>
      </c>
      <c r="D20" s="33" t="s">
        <v>46</v>
      </c>
      <c r="E20" s="63"/>
      <c r="F20" s="63"/>
      <c r="G20" s="63"/>
      <c r="H20" s="63"/>
      <c r="L20" s="18"/>
      <c r="M20" s="18"/>
    </row>
    <row r="21" spans="1:13" ht="13.5" thickBot="1" x14ac:dyDescent="0.25">
      <c r="A21" s="443" t="s">
        <v>4</v>
      </c>
      <c r="B21" s="768">
        <v>0</v>
      </c>
      <c r="C21" s="769">
        <v>0</v>
      </c>
      <c r="D21" s="808">
        <v>0</v>
      </c>
      <c r="E21" s="63"/>
      <c r="F21" s="63"/>
      <c r="G21" s="63"/>
      <c r="H21" s="63"/>
      <c r="L21" s="18"/>
      <c r="M21" s="18"/>
    </row>
    <row r="22" spans="1:13" x14ac:dyDescent="0.2">
      <c r="A22" s="69"/>
      <c r="B22" s="69"/>
      <c r="C22" s="70"/>
      <c r="D22" s="63"/>
      <c r="E22" s="63"/>
      <c r="F22" s="63"/>
      <c r="G22" s="63"/>
      <c r="H22" s="63"/>
      <c r="L22" s="18"/>
      <c r="M22" s="18"/>
    </row>
    <row r="23" spans="1:13" ht="18.75" thickBot="1" x14ac:dyDescent="0.3">
      <c r="A23" s="68" t="s">
        <v>131</v>
      </c>
      <c r="B23" s="71"/>
      <c r="C23" s="70"/>
      <c r="D23" s="63"/>
      <c r="E23" s="63"/>
      <c r="F23" s="63"/>
      <c r="G23" s="63"/>
      <c r="H23" s="63"/>
      <c r="L23" s="18"/>
      <c r="M23" s="18"/>
    </row>
    <row r="24" spans="1:13" ht="24.75" thickBot="1" x14ac:dyDescent="0.3">
      <c r="A24" s="68"/>
      <c r="B24" s="81" t="s">
        <v>63</v>
      </c>
      <c r="C24" s="70"/>
      <c r="D24" s="63"/>
      <c r="E24" s="63"/>
      <c r="F24" s="63"/>
      <c r="G24" s="63"/>
      <c r="H24" s="63"/>
      <c r="L24" s="18"/>
      <c r="M24" s="18"/>
    </row>
    <row r="25" spans="1:13" x14ac:dyDescent="0.2">
      <c r="A25" s="83" t="s">
        <v>64</v>
      </c>
      <c r="B25" s="764">
        <v>0</v>
      </c>
      <c r="C25" s="70"/>
      <c r="D25" s="63"/>
      <c r="E25" s="63"/>
      <c r="F25" s="63"/>
      <c r="G25" s="63"/>
      <c r="H25" s="63"/>
      <c r="L25" s="18"/>
      <c r="M25" s="18"/>
    </row>
    <row r="26" spans="1:13" ht="13.5" thickBot="1" x14ac:dyDescent="0.25">
      <c r="A26" s="82" t="s">
        <v>65</v>
      </c>
      <c r="B26" s="810">
        <v>0</v>
      </c>
      <c r="C26" s="70"/>
      <c r="D26" s="63"/>
      <c r="E26" s="63"/>
      <c r="F26" s="63"/>
      <c r="G26" s="63"/>
      <c r="H26" s="63"/>
      <c r="L26" s="18"/>
      <c r="M26" s="18"/>
    </row>
    <row r="27" spans="1:13" x14ac:dyDescent="0.2">
      <c r="A27" s="69"/>
      <c r="B27" s="69"/>
      <c r="C27" s="70"/>
      <c r="D27" s="63"/>
      <c r="E27" s="63"/>
      <c r="F27" s="63"/>
      <c r="G27" s="63"/>
      <c r="H27" s="63"/>
      <c r="L27" s="18"/>
      <c r="M27" s="18"/>
    </row>
    <row r="28" spans="1:13" ht="18.75" thickBot="1" x14ac:dyDescent="0.3">
      <c r="A28" s="68" t="s">
        <v>337</v>
      </c>
      <c r="B28" s="71"/>
      <c r="C28" s="72"/>
      <c r="D28" s="73"/>
      <c r="E28" s="220"/>
      <c r="F28" s="220"/>
      <c r="G28" s="634"/>
      <c r="H28" s="815"/>
      <c r="I28" s="20"/>
      <c r="J28" s="20"/>
      <c r="K28" s="21"/>
      <c r="L28" s="22"/>
      <c r="M28" s="19"/>
    </row>
    <row r="29" spans="1:13" x14ac:dyDescent="0.2">
      <c r="A29" s="78" t="s">
        <v>137</v>
      </c>
      <c r="B29" s="809">
        <v>6.1699999999999998E-2</v>
      </c>
      <c r="C29" s="72"/>
      <c r="D29" s="73"/>
      <c r="E29" s="220"/>
      <c r="F29" s="220"/>
      <c r="G29" s="634"/>
      <c r="H29" s="815"/>
      <c r="I29" s="20"/>
      <c r="J29" s="20"/>
      <c r="K29" s="21"/>
      <c r="L29" s="22"/>
      <c r="M29" s="19"/>
    </row>
    <row r="30" spans="1:13" ht="36.75" thickBot="1" x14ac:dyDescent="0.25">
      <c r="A30" s="313" t="s">
        <v>62</v>
      </c>
      <c r="B30" s="790">
        <v>0</v>
      </c>
      <c r="C30" s="72"/>
      <c r="D30" s="73"/>
      <c r="E30" s="220"/>
      <c r="F30" s="220"/>
      <c r="G30" s="634"/>
      <c r="H30" s="815"/>
      <c r="I30" s="20"/>
      <c r="J30" s="20"/>
      <c r="K30" s="21"/>
      <c r="L30" s="22"/>
      <c r="M30" s="19"/>
    </row>
    <row r="31" spans="1:13" ht="6.75" customHeight="1" x14ac:dyDescent="0.2">
      <c r="A31" s="334"/>
      <c r="B31" s="335"/>
      <c r="C31" s="72"/>
      <c r="D31" s="73"/>
      <c r="E31" s="220"/>
      <c r="F31" s="220"/>
      <c r="G31" s="634"/>
      <c r="H31" s="815"/>
      <c r="I31" s="20"/>
      <c r="J31" s="20"/>
      <c r="K31" s="21"/>
      <c r="L31" s="22"/>
      <c r="M31" s="19"/>
    </row>
    <row r="32" spans="1:13" ht="13.5" thickBot="1" x14ac:dyDescent="0.25">
      <c r="A32" s="332"/>
      <c r="B32" s="333" t="s">
        <v>92</v>
      </c>
      <c r="C32" s="72"/>
      <c r="D32" s="73"/>
      <c r="E32" s="220"/>
      <c r="F32" s="220"/>
      <c r="G32" s="634"/>
      <c r="H32" s="815"/>
      <c r="I32" s="20"/>
      <c r="J32" s="20"/>
      <c r="K32" s="21"/>
      <c r="L32" s="22"/>
      <c r="M32" s="19"/>
    </row>
    <row r="33" spans="1:13" ht="36" x14ac:dyDescent="0.2">
      <c r="A33" s="78" t="s">
        <v>47</v>
      </c>
      <c r="B33" s="243">
        <f>ROUND(B21-B29*B30,5)</f>
        <v>0</v>
      </c>
      <c r="C33" s="221"/>
      <c r="D33" s="221"/>
      <c r="E33" s="220"/>
      <c r="F33" s="220"/>
      <c r="G33" s="635"/>
      <c r="H33" s="74"/>
      <c r="I33" s="21"/>
      <c r="J33" s="21"/>
      <c r="K33" s="222"/>
      <c r="L33" s="22"/>
      <c r="M33" s="19"/>
    </row>
    <row r="34" spans="1:13" ht="36" x14ac:dyDescent="0.2">
      <c r="A34" s="79" t="s">
        <v>48</v>
      </c>
      <c r="B34" s="629">
        <v>0</v>
      </c>
      <c r="C34" s="74"/>
      <c r="D34" s="74"/>
      <c r="E34" s="220"/>
      <c r="F34" s="220"/>
      <c r="G34" s="422"/>
      <c r="H34" s="422"/>
      <c r="I34" s="222"/>
      <c r="J34" s="222"/>
      <c r="K34" s="222"/>
      <c r="L34" s="222"/>
    </row>
    <row r="35" spans="1:13" ht="54" customHeight="1" thickBot="1" x14ac:dyDescent="0.25">
      <c r="A35" s="80" t="s">
        <v>338</v>
      </c>
      <c r="B35" s="630">
        <v>5.4999999999999997E-3</v>
      </c>
      <c r="C35" s="71"/>
      <c r="D35" s="75"/>
      <c r="E35" s="63"/>
      <c r="F35" s="63"/>
      <c r="G35" s="63"/>
      <c r="H35" s="63"/>
    </row>
    <row r="36" spans="1:13" ht="16.5" customHeight="1" x14ac:dyDescent="0.2">
      <c r="A36" s="742"/>
      <c r="B36" s="743"/>
      <c r="C36" s="71"/>
      <c r="D36" s="75"/>
      <c r="E36" s="63"/>
      <c r="F36" s="63"/>
      <c r="G36" s="63"/>
      <c r="H36" s="63"/>
    </row>
    <row r="37" spans="1:13" ht="44.25" customHeight="1" x14ac:dyDescent="0.2">
      <c r="A37" s="742"/>
      <c r="B37" s="746" t="s">
        <v>281</v>
      </c>
      <c r="C37" s="71" t="s">
        <v>284</v>
      </c>
      <c r="D37" s="75"/>
      <c r="E37" s="63"/>
      <c r="F37" s="63"/>
      <c r="G37" s="63"/>
      <c r="H37" s="63"/>
    </row>
    <row r="38" spans="1:13" ht="12.75" customHeight="1" thickBot="1" x14ac:dyDescent="0.25">
      <c r="A38" s="63"/>
      <c r="B38" s="333" t="s">
        <v>92</v>
      </c>
      <c r="C38" s="333" t="s">
        <v>92</v>
      </c>
      <c r="D38" s="75"/>
      <c r="E38" s="63"/>
      <c r="F38" s="63"/>
      <c r="G38" s="63"/>
      <c r="H38" s="63"/>
    </row>
    <row r="39" spans="1:13" ht="24" x14ac:dyDescent="0.2">
      <c r="A39" s="78" t="s">
        <v>138</v>
      </c>
      <c r="B39" s="744">
        <v>0.04</v>
      </c>
      <c r="C39" s="747">
        <v>0.08</v>
      </c>
      <c r="D39" s="75"/>
      <c r="E39" s="63"/>
      <c r="F39" s="63"/>
      <c r="G39" s="63"/>
      <c r="H39" s="63"/>
    </row>
    <row r="40" spans="1:13" ht="36" x14ac:dyDescent="0.2">
      <c r="A40" s="330" t="s">
        <v>282</v>
      </c>
      <c r="B40" s="745">
        <v>0.03</v>
      </c>
      <c r="C40" s="748">
        <v>0.06</v>
      </c>
      <c r="D40" s="75"/>
      <c r="E40" s="63"/>
      <c r="F40" s="63"/>
      <c r="G40" s="63"/>
      <c r="H40" s="63"/>
    </row>
    <row r="41" spans="1:13" ht="36" x14ac:dyDescent="0.2">
      <c r="A41" s="330" t="s">
        <v>283</v>
      </c>
      <c r="B41" s="750"/>
      <c r="C41" s="748">
        <v>0.05</v>
      </c>
      <c r="D41" s="75"/>
      <c r="E41" s="63"/>
      <c r="F41" s="63"/>
      <c r="G41" s="63"/>
      <c r="H41" s="63"/>
    </row>
    <row r="42" spans="1:13" ht="24.75" thickBot="1" x14ac:dyDescent="0.25">
      <c r="A42" s="331" t="s">
        <v>139</v>
      </c>
      <c r="B42" s="751"/>
      <c r="C42" s="749">
        <v>4.3999999999999997E-2</v>
      </c>
      <c r="D42" s="75"/>
      <c r="E42" s="63"/>
      <c r="F42" s="63"/>
      <c r="G42" s="63"/>
      <c r="H42" s="63"/>
    </row>
    <row r="43" spans="1:13" x14ac:dyDescent="0.2">
      <c r="C43" s="63"/>
      <c r="D43" s="63"/>
      <c r="E43" s="63"/>
      <c r="F43" s="63"/>
      <c r="G43" s="63"/>
    </row>
    <row r="44" spans="1:13" x14ac:dyDescent="0.2">
      <c r="A44" s="63"/>
      <c r="B44" s="63"/>
      <c r="C44" s="63"/>
      <c r="D44" s="63"/>
      <c r="E44" s="63"/>
      <c r="G44" s="63"/>
    </row>
    <row r="45" spans="1:13" x14ac:dyDescent="0.2">
      <c r="A45" s="63"/>
      <c r="B45" s="63"/>
      <c r="C45" s="63"/>
      <c r="D45" s="63"/>
      <c r="E45" s="63"/>
      <c r="F45" s="63"/>
      <c r="G45" s="63"/>
    </row>
    <row r="47" spans="1:13" x14ac:dyDescent="0.2">
      <c r="B47" s="23"/>
      <c r="C47" s="23"/>
    </row>
    <row r="48" spans="1:13" x14ac:dyDescent="0.2">
      <c r="B48" s="23"/>
      <c r="C48" s="23"/>
    </row>
    <row r="49" spans="1:19" x14ac:dyDescent="0.2">
      <c r="B49" s="23"/>
      <c r="C49" s="23"/>
    </row>
    <row r="50" spans="1:19" x14ac:dyDescent="0.2">
      <c r="B50" s="23"/>
      <c r="C50" s="23"/>
    </row>
    <row r="51" spans="1:19" x14ac:dyDescent="0.2">
      <c r="B51" s="86"/>
      <c r="C51" s="86"/>
    </row>
    <row r="53" spans="1:19" x14ac:dyDescent="0.2">
      <c r="N53" s="231"/>
    </row>
    <row r="54" spans="1:19" x14ac:dyDescent="0.2">
      <c r="H54" s="787"/>
      <c r="I54" s="781"/>
      <c r="J54" s="781"/>
      <c r="K54" s="781"/>
      <c r="L54" s="19"/>
      <c r="M54" s="19"/>
      <c r="N54" s="782"/>
    </row>
    <row r="55" spans="1:19" x14ac:dyDescent="0.2">
      <c r="H55" s="788"/>
      <c r="I55" s="788"/>
      <c r="J55" s="788"/>
      <c r="K55" s="788"/>
      <c r="L55" s="789"/>
      <c r="M55" s="789"/>
      <c r="N55" s="789"/>
    </row>
    <row r="60" spans="1:19" x14ac:dyDescent="0.2">
      <c r="A60" s="86"/>
      <c r="B60" s="86"/>
      <c r="C60" s="86"/>
      <c r="D60" s="86"/>
      <c r="E60" s="86"/>
      <c r="F60" s="86"/>
      <c r="G60" s="86"/>
      <c r="H60" s="86"/>
      <c r="I60" s="86"/>
    </row>
    <row r="61" spans="1:19" x14ac:dyDescent="0.2">
      <c r="A61" s="86"/>
      <c r="B61" s="86"/>
      <c r="C61" s="86"/>
      <c r="D61" s="86"/>
      <c r="E61" s="86"/>
      <c r="F61" s="86"/>
      <c r="G61" s="86"/>
      <c r="H61" s="86"/>
      <c r="I61" s="86"/>
    </row>
    <row r="62" spans="1:19" x14ac:dyDescent="0.2">
      <c r="A62" s="86"/>
      <c r="B62" s="86"/>
      <c r="C62" s="86"/>
      <c r="D62" s="86"/>
      <c r="E62" s="86"/>
      <c r="F62" s="86"/>
      <c r="G62" s="86"/>
      <c r="H62" s="86"/>
      <c r="I62" s="86"/>
    </row>
    <row r="63" spans="1:19" s="127" customFormat="1" ht="17.25" customHeight="1" x14ac:dyDescent="0.2">
      <c r="A63" s="126"/>
      <c r="B63" s="9"/>
      <c r="C63" s="981"/>
      <c r="D63" s="982"/>
      <c r="E63" s="982"/>
      <c r="F63" s="982"/>
      <c r="G63" s="166"/>
      <c r="H63" s="125"/>
      <c r="I63" s="8"/>
      <c r="J63" s="8"/>
      <c r="K63" s="8"/>
      <c r="L63" s="8"/>
      <c r="M63" s="126"/>
      <c r="N63" s="126"/>
      <c r="O63" s="126"/>
      <c r="P63" s="126"/>
      <c r="Q63" s="126"/>
      <c r="R63" s="126"/>
      <c r="S63" s="126"/>
    </row>
    <row r="64" spans="1:19" s="127" customFormat="1" ht="17.25" customHeight="1" x14ac:dyDescent="0.2">
      <c r="A64" s="126"/>
      <c r="B64" s="9"/>
      <c r="C64" s="983"/>
      <c r="D64" s="984"/>
      <c r="E64" s="984"/>
      <c r="F64" s="984"/>
      <c r="G64" s="166"/>
      <c r="H64" s="125"/>
      <c r="I64" s="8"/>
      <c r="J64" s="8"/>
      <c r="K64" s="8"/>
      <c r="L64" s="8"/>
      <c r="M64" s="126"/>
      <c r="N64" s="126"/>
      <c r="O64" s="126"/>
      <c r="P64" s="126"/>
      <c r="Q64" s="126"/>
      <c r="R64" s="126"/>
      <c r="S64" s="126"/>
    </row>
    <row r="65" spans="1:19" s="127" customFormat="1" ht="17.25" customHeight="1" x14ac:dyDescent="0.2">
      <c r="A65" s="126"/>
      <c r="B65" s="9"/>
      <c r="C65" s="47"/>
      <c r="D65" s="47"/>
      <c r="E65" s="47"/>
      <c r="F65" s="47"/>
      <c r="G65" s="47"/>
      <c r="H65" s="47"/>
      <c r="I65" s="8"/>
      <c r="J65" s="8"/>
      <c r="K65" s="8"/>
      <c r="L65" s="8"/>
      <c r="M65" s="126"/>
      <c r="N65" s="126"/>
      <c r="O65" s="126"/>
      <c r="P65" s="126"/>
      <c r="Q65" s="126"/>
      <c r="R65" s="126"/>
      <c r="S65" s="126"/>
    </row>
    <row r="66" spans="1:19" x14ac:dyDescent="0.2">
      <c r="A66" s="86"/>
      <c r="B66" s="86"/>
      <c r="C66" s="86"/>
      <c r="D66" s="86"/>
      <c r="E66" s="86"/>
      <c r="F66" s="86"/>
      <c r="G66" s="86"/>
      <c r="H66" s="86"/>
      <c r="I66" s="86"/>
    </row>
    <row r="67" spans="1:19" s="123" customFormat="1" ht="27.75" customHeight="1" x14ac:dyDescent="0.2">
      <c r="A67" s="166"/>
      <c r="B67" s="179"/>
      <c r="C67" s="125"/>
      <c r="D67" s="223"/>
      <c r="E67" s="166"/>
      <c r="F67" s="166"/>
      <c r="G67" s="166"/>
      <c r="H67" s="166"/>
      <c r="I67" s="166"/>
      <c r="J67" s="125"/>
      <c r="K67" s="125"/>
      <c r="L67" s="166"/>
      <c r="M67" s="166"/>
      <c r="N67" s="166"/>
      <c r="O67" s="166"/>
    </row>
    <row r="68" spans="1:19" s="123" customFormat="1" ht="24" customHeight="1" x14ac:dyDescent="0.2">
      <c r="A68" s="166"/>
      <c r="B68" s="179"/>
      <c r="C68" s="125"/>
      <c r="D68" s="166"/>
      <c r="E68" s="166"/>
      <c r="F68" s="166"/>
      <c r="G68" s="166"/>
      <c r="H68" s="166"/>
      <c r="I68" s="166"/>
      <c r="J68" s="125"/>
      <c r="K68" s="125"/>
      <c r="L68" s="166"/>
      <c r="M68" s="166"/>
      <c r="N68" s="166"/>
      <c r="O68" s="166"/>
    </row>
    <row r="69" spans="1:19" x14ac:dyDescent="0.2">
      <c r="A69" s="86"/>
      <c r="B69" s="86"/>
      <c r="C69" s="86"/>
      <c r="D69" s="86"/>
      <c r="E69" s="86"/>
      <c r="F69" s="86"/>
      <c r="G69" s="86"/>
      <c r="H69" s="86"/>
      <c r="I69" s="86"/>
    </row>
    <row r="70" spans="1:19" x14ac:dyDescent="0.2">
      <c r="A70" s="86"/>
      <c r="B70" s="86"/>
      <c r="C70" s="86"/>
      <c r="D70" s="86"/>
      <c r="E70" s="86"/>
      <c r="F70" s="86"/>
      <c r="G70" s="86"/>
      <c r="H70" s="86"/>
      <c r="I70" s="86"/>
    </row>
    <row r="71" spans="1:19" x14ac:dyDescent="0.2">
      <c r="A71" s="86"/>
      <c r="B71" s="86"/>
      <c r="C71" s="86"/>
      <c r="D71" s="86"/>
      <c r="E71" s="86"/>
      <c r="F71" s="86"/>
      <c r="G71" s="86"/>
      <c r="H71" s="86"/>
      <c r="I71" s="86"/>
    </row>
    <row r="72" spans="1:19" x14ac:dyDescent="0.2">
      <c r="A72" s="86"/>
      <c r="B72" s="86"/>
      <c r="C72" s="86"/>
      <c r="D72" s="86"/>
      <c r="E72" s="86"/>
      <c r="F72" s="86"/>
      <c r="G72" s="86"/>
      <c r="H72" s="86"/>
      <c r="I72" s="86"/>
    </row>
    <row r="73" spans="1:19" x14ac:dyDescent="0.2">
      <c r="A73" s="86"/>
      <c r="B73" s="86"/>
      <c r="C73" s="86"/>
      <c r="D73" s="86"/>
      <c r="E73" s="86"/>
      <c r="F73" s="86"/>
      <c r="G73" s="86"/>
      <c r="H73" s="86"/>
      <c r="I73" s="86"/>
    </row>
    <row r="74" spans="1:19" x14ac:dyDescent="0.2">
      <c r="A74" s="86"/>
      <c r="B74" s="86"/>
      <c r="C74" s="86"/>
      <c r="D74" s="86"/>
      <c r="E74" s="86"/>
      <c r="F74" s="86"/>
      <c r="G74" s="86"/>
      <c r="H74" s="86"/>
      <c r="I74" s="86"/>
    </row>
    <row r="75" spans="1:19" x14ac:dyDescent="0.2">
      <c r="A75" s="86"/>
      <c r="B75" s="1"/>
      <c r="C75" s="224"/>
      <c r="D75" s="1"/>
      <c r="E75" s="1"/>
      <c r="F75" s="1"/>
      <c r="G75" s="1"/>
      <c r="H75" s="86"/>
      <c r="I75" s="86"/>
    </row>
    <row r="76" spans="1:19" x14ac:dyDescent="0.2">
      <c r="A76" s="86"/>
      <c r="B76" s="1"/>
      <c r="C76" s="224"/>
      <c r="D76" s="1"/>
      <c r="E76" s="1"/>
      <c r="F76" s="1"/>
      <c r="G76" s="1"/>
      <c r="H76" s="86"/>
      <c r="I76" s="86"/>
    </row>
    <row r="77" spans="1:19" x14ac:dyDescent="0.2">
      <c r="A77" s="86"/>
      <c r="B77" s="1"/>
      <c r="C77" s="225"/>
      <c r="D77" s="1"/>
      <c r="E77" s="1"/>
      <c r="F77" s="1"/>
      <c r="G77" s="1"/>
      <c r="H77" s="86"/>
      <c r="I77" s="86"/>
    </row>
    <row r="78" spans="1:19" x14ac:dyDescent="0.2">
      <c r="A78" s="86"/>
      <c r="B78" s="1"/>
      <c r="C78" s="1"/>
      <c r="D78" s="1"/>
      <c r="E78" s="1"/>
      <c r="F78" s="1"/>
      <c r="G78" s="1"/>
      <c r="H78" s="86"/>
      <c r="I78" s="86"/>
    </row>
    <row r="79" spans="1:19" x14ac:dyDescent="0.2">
      <c r="A79" s="86"/>
      <c r="B79" s="1"/>
      <c r="C79" s="1"/>
      <c r="D79" s="1"/>
      <c r="E79" s="1"/>
      <c r="F79" s="1"/>
      <c r="G79" s="1"/>
      <c r="H79" s="86"/>
      <c r="I79" s="86"/>
    </row>
    <row r="80" spans="1:19" x14ac:dyDescent="0.2">
      <c r="A80" s="86"/>
      <c r="B80" s="985"/>
      <c r="C80" s="986"/>
      <c r="D80" s="986"/>
      <c r="E80" s="986"/>
      <c r="F80" s="111"/>
      <c r="G80" s="111"/>
      <c r="H80" s="86"/>
      <c r="I80" s="86"/>
    </row>
    <row r="81" spans="1:9" x14ac:dyDescent="0.2">
      <c r="A81" s="86"/>
      <c r="B81" s="987"/>
      <c r="C81" s="987"/>
      <c r="D81" s="987"/>
      <c r="E81" s="987"/>
      <c r="F81" s="201"/>
      <c r="G81" s="111"/>
      <c r="H81" s="86"/>
      <c r="I81" s="86"/>
    </row>
    <row r="82" spans="1:9" x14ac:dyDescent="0.2">
      <c r="A82" s="86"/>
      <c r="B82" s="987"/>
      <c r="C82" s="988"/>
      <c r="D82" s="988"/>
      <c r="E82" s="988"/>
      <c r="F82" s="201"/>
      <c r="G82" s="111"/>
      <c r="H82" s="86"/>
      <c r="I82" s="86"/>
    </row>
    <row r="83" spans="1:9" x14ac:dyDescent="0.2">
      <c r="A83" s="86"/>
      <c r="B83" s="987"/>
      <c r="C83" s="987"/>
      <c r="D83" s="987"/>
      <c r="E83" s="987"/>
      <c r="F83" s="201"/>
      <c r="G83" s="111"/>
      <c r="H83" s="86"/>
      <c r="I83" s="86"/>
    </row>
    <row r="84" spans="1:9" x14ac:dyDescent="0.2">
      <c r="A84" s="86"/>
      <c r="B84" s="985"/>
      <c r="C84" s="986"/>
      <c r="D84" s="986"/>
      <c r="E84" s="986"/>
      <c r="F84" s="201"/>
      <c r="G84" s="111"/>
      <c r="H84" s="86"/>
      <c r="I84" s="86"/>
    </row>
    <row r="85" spans="1:9" x14ac:dyDescent="0.2">
      <c r="A85" s="86"/>
      <c r="B85" s="987"/>
      <c r="C85" s="988"/>
      <c r="D85" s="988"/>
      <c r="E85" s="988"/>
      <c r="F85" s="201"/>
      <c r="G85" s="111"/>
      <c r="H85" s="86"/>
      <c r="I85" s="86"/>
    </row>
    <row r="86" spans="1:9" x14ac:dyDescent="0.2">
      <c r="A86" s="86"/>
      <c r="B86" s="86"/>
      <c r="C86" s="86"/>
      <c r="D86" s="86"/>
      <c r="E86" s="86"/>
      <c r="F86" s="86"/>
      <c r="G86" s="86"/>
      <c r="H86" s="86"/>
      <c r="I86" s="86"/>
    </row>
    <row r="87" spans="1:9" x14ac:dyDescent="0.2">
      <c r="A87" s="86"/>
      <c r="B87" s="86"/>
      <c r="C87" s="86"/>
      <c r="D87" s="86"/>
      <c r="E87" s="86"/>
      <c r="F87" s="86"/>
      <c r="G87" s="86"/>
      <c r="H87" s="86"/>
      <c r="I87" s="86"/>
    </row>
    <row r="88" spans="1:9" x14ac:dyDescent="0.2">
      <c r="A88" s="86"/>
      <c r="B88" s="86"/>
      <c r="C88" s="86"/>
      <c r="D88" s="86"/>
      <c r="E88" s="86"/>
      <c r="F88" s="86"/>
      <c r="G88" s="86"/>
      <c r="H88" s="86"/>
      <c r="I88" s="86"/>
    </row>
    <row r="89" spans="1:9" x14ac:dyDescent="0.2">
      <c r="A89" s="86"/>
      <c r="B89" s="227"/>
      <c r="C89" s="86"/>
      <c r="D89" s="86"/>
      <c r="E89" s="86"/>
      <c r="F89" s="86"/>
      <c r="G89" s="86"/>
      <c r="H89" s="86"/>
      <c r="I89" s="86"/>
    </row>
    <row r="90" spans="1:9" x14ac:dyDescent="0.2">
      <c r="A90" s="86"/>
      <c r="B90" s="86"/>
      <c r="C90" s="86"/>
      <c r="D90" s="86"/>
      <c r="E90" s="86"/>
      <c r="F90" s="86"/>
      <c r="G90" s="86"/>
      <c r="H90" s="86"/>
      <c r="I90" s="86"/>
    </row>
    <row r="91" spans="1:9" x14ac:dyDescent="0.2">
      <c r="A91" s="86"/>
      <c r="B91" s="86"/>
      <c r="C91" s="86"/>
      <c r="D91" s="86"/>
      <c r="E91" s="86"/>
      <c r="F91" s="86"/>
      <c r="G91" s="86"/>
      <c r="H91" s="86"/>
      <c r="I91" s="86"/>
    </row>
    <row r="92" spans="1:9" x14ac:dyDescent="0.2">
      <c r="A92" s="86"/>
      <c r="B92" s="86"/>
      <c r="C92" s="86"/>
      <c r="D92" s="86"/>
      <c r="E92" s="86"/>
      <c r="F92" s="86"/>
      <c r="G92" s="86"/>
      <c r="H92" s="86"/>
      <c r="I92" s="86"/>
    </row>
  </sheetData>
  <mergeCells count="9">
    <mergeCell ref="C5:F5"/>
    <mergeCell ref="C63:F63"/>
    <mergeCell ref="C64:F64"/>
    <mergeCell ref="B84:E84"/>
    <mergeCell ref="B85:E85"/>
    <mergeCell ref="B83:E83"/>
    <mergeCell ref="B81:E81"/>
    <mergeCell ref="B80:E80"/>
    <mergeCell ref="B82:E82"/>
  </mergeCells>
  <pageMargins left="0.7" right="0.7" top="0.78740157499999996" bottom="0.78740157499999996" header="0.3" footer="0.3"/>
  <pageSetup paperSize="9" scale="89" orientation="portrait" r:id="rId1"/>
  <headerFooter>
    <oddFooter>&amp;LSeite &amp;P von &amp;N&amp;RLeitfaden Contracting der Bayerischen Staatlichen Hochbauverwaltung, Stand: Dezember/2017</oddFooter>
  </headerFooter>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H91"/>
  <sheetViews>
    <sheetView tabSelected="1" view="pageBreakPreview" zoomScale="130" zoomScaleNormal="100" zoomScaleSheetLayoutView="130" workbookViewId="0">
      <selection activeCell="H26" sqref="H26"/>
    </sheetView>
  </sheetViews>
  <sheetFormatPr baseColWidth="10" defaultRowHeight="12.75" x14ac:dyDescent="0.2"/>
  <cols>
    <col min="1" max="1" width="1.85546875" style="25" customWidth="1"/>
    <col min="2" max="2" width="11.7109375" style="25" customWidth="1"/>
    <col min="3" max="16384" width="11.42578125" style="25"/>
  </cols>
  <sheetData>
    <row r="1" spans="1:8" x14ac:dyDescent="0.2">
      <c r="A1" s="50" t="s">
        <v>59</v>
      </c>
      <c r="B1" s="63"/>
      <c r="C1" s="63"/>
      <c r="D1" s="63"/>
      <c r="E1" s="63"/>
      <c r="F1" s="63"/>
      <c r="G1" s="63"/>
      <c r="H1" s="63"/>
    </row>
    <row r="2" spans="1:8" x14ac:dyDescent="0.2">
      <c r="A2" s="63"/>
      <c r="B2" s="63"/>
      <c r="C2" s="63"/>
      <c r="D2" s="63"/>
      <c r="E2" s="63"/>
      <c r="F2" s="63"/>
      <c r="G2" s="63"/>
      <c r="H2" s="63"/>
    </row>
    <row r="3" spans="1:8" x14ac:dyDescent="0.2">
      <c r="A3" s="51" t="s">
        <v>69</v>
      </c>
      <c r="B3" s="63"/>
      <c r="C3" s="63"/>
      <c r="D3" s="63"/>
      <c r="E3" s="63"/>
      <c r="F3" s="63"/>
      <c r="G3" s="63"/>
      <c r="H3" s="63"/>
    </row>
    <row r="4" spans="1:8" ht="90.75" customHeight="1" x14ac:dyDescent="0.2">
      <c r="A4" s="311" t="s">
        <v>116</v>
      </c>
      <c r="B4" s="992" t="s">
        <v>254</v>
      </c>
      <c r="C4" s="992"/>
      <c r="D4" s="992"/>
      <c r="E4" s="992"/>
      <c r="F4" s="992"/>
      <c r="G4" s="992"/>
      <c r="H4" s="63"/>
    </row>
    <row r="5" spans="1:8" ht="120" customHeight="1" x14ac:dyDescent="0.2">
      <c r="A5" s="311" t="s">
        <v>116</v>
      </c>
      <c r="B5" s="991" t="s">
        <v>261</v>
      </c>
      <c r="C5" s="992"/>
      <c r="D5" s="992"/>
      <c r="E5" s="992"/>
      <c r="F5" s="992"/>
      <c r="G5" s="992"/>
      <c r="H5" s="63"/>
    </row>
    <row r="6" spans="1:8" ht="53.25" customHeight="1" x14ac:dyDescent="0.2">
      <c r="A6" s="311" t="s">
        <v>116</v>
      </c>
      <c r="B6" s="991" t="s">
        <v>240</v>
      </c>
      <c r="C6" s="991"/>
      <c r="D6" s="991"/>
      <c r="E6" s="991"/>
      <c r="F6" s="991"/>
      <c r="G6" s="991"/>
      <c r="H6" s="63"/>
    </row>
    <row r="7" spans="1:8" ht="68.25" customHeight="1" x14ac:dyDescent="0.2">
      <c r="A7" s="311" t="s">
        <v>116</v>
      </c>
      <c r="B7" s="989" t="s">
        <v>236</v>
      </c>
      <c r="C7" s="990"/>
      <c r="D7" s="990"/>
      <c r="E7" s="990"/>
      <c r="F7" s="990"/>
      <c r="G7" s="990"/>
      <c r="H7" s="63"/>
    </row>
    <row r="8" spans="1:8" ht="27" customHeight="1" x14ac:dyDescent="0.2">
      <c r="A8" s="63"/>
      <c r="B8" s="63"/>
      <c r="C8" s="63"/>
      <c r="D8" s="63"/>
      <c r="E8" s="63"/>
      <c r="F8" s="63"/>
      <c r="G8" s="63"/>
      <c r="H8" s="63"/>
    </row>
    <row r="9" spans="1:8" ht="40.5" customHeight="1" x14ac:dyDescent="0.2">
      <c r="A9" s="63"/>
      <c r="B9" s="63"/>
      <c r="C9" s="63"/>
      <c r="D9" s="63"/>
      <c r="E9" s="63"/>
      <c r="F9" s="63"/>
      <c r="G9" s="63"/>
      <c r="H9" s="63"/>
    </row>
    <row r="10" spans="1:8" x14ac:dyDescent="0.2">
      <c r="A10" s="63"/>
      <c r="B10" s="436"/>
      <c r="C10" s="63" t="s">
        <v>182</v>
      </c>
      <c r="D10" s="63"/>
      <c r="E10" s="63"/>
      <c r="F10" s="63"/>
      <c r="G10" s="63"/>
      <c r="H10" s="63"/>
    </row>
    <row r="11" spans="1:8" x14ac:dyDescent="0.2">
      <c r="A11" s="63"/>
      <c r="B11" s="435"/>
      <c r="C11" s="63" t="s">
        <v>183</v>
      </c>
      <c r="D11" s="63"/>
      <c r="E11" s="63"/>
      <c r="F11" s="63"/>
      <c r="G11" s="63"/>
      <c r="H11" s="63"/>
    </row>
    <row r="12" spans="1:8" x14ac:dyDescent="0.2">
      <c r="A12" s="63"/>
      <c r="B12" s="437"/>
      <c r="C12" s="63" t="s">
        <v>184</v>
      </c>
      <c r="D12" s="63"/>
      <c r="E12" s="63"/>
      <c r="F12" s="63"/>
      <c r="G12" s="63"/>
      <c r="H12" s="63"/>
    </row>
    <row r="13" spans="1:8" x14ac:dyDescent="0.2">
      <c r="A13" s="63"/>
      <c r="B13" s="625"/>
      <c r="C13" s="63" t="s">
        <v>263</v>
      </c>
      <c r="D13" s="63"/>
      <c r="E13" s="63"/>
      <c r="F13" s="63"/>
      <c r="G13" s="63"/>
      <c r="H13" s="63"/>
    </row>
    <row r="14" spans="1:8" x14ac:dyDescent="0.2">
      <c r="A14" s="63"/>
      <c r="B14" s="63"/>
      <c r="C14" s="63"/>
      <c r="D14" s="63"/>
      <c r="E14" s="63"/>
      <c r="F14" s="63"/>
      <c r="G14" s="63"/>
      <c r="H14" s="63"/>
    </row>
    <row r="15" spans="1:8" x14ac:dyDescent="0.2">
      <c r="A15" s="63"/>
      <c r="B15" s="63"/>
      <c r="C15" s="63"/>
      <c r="D15" s="63"/>
      <c r="E15" s="63"/>
      <c r="F15" s="63"/>
      <c r="G15" s="63"/>
      <c r="H15" s="63"/>
    </row>
    <row r="16" spans="1:8" x14ac:dyDescent="0.2">
      <c r="A16" s="63"/>
      <c r="B16" s="63"/>
      <c r="C16" s="63"/>
      <c r="D16" s="63"/>
      <c r="E16" s="63"/>
      <c r="F16" s="63"/>
      <c r="G16" s="63"/>
      <c r="H16" s="63"/>
    </row>
    <row r="17" spans="1:8" x14ac:dyDescent="0.2">
      <c r="A17" s="63"/>
      <c r="B17" s="63"/>
      <c r="C17" s="63"/>
      <c r="D17" s="63"/>
      <c r="E17" s="63"/>
      <c r="F17" s="63"/>
      <c r="G17" s="63"/>
      <c r="H17" s="63"/>
    </row>
    <row r="18" spans="1:8" x14ac:dyDescent="0.2">
      <c r="A18" s="63"/>
      <c r="B18" s="63"/>
      <c r="C18" s="63"/>
      <c r="D18" s="63"/>
      <c r="E18" s="63"/>
      <c r="F18" s="63"/>
      <c r="G18" s="63"/>
      <c r="H18" s="63"/>
    </row>
    <row r="19" spans="1:8" x14ac:dyDescent="0.2">
      <c r="A19" s="63"/>
      <c r="B19" s="63"/>
      <c r="C19" s="63"/>
      <c r="D19" s="63"/>
      <c r="E19" s="63"/>
      <c r="F19" s="63"/>
      <c r="G19" s="63"/>
      <c r="H19" s="63"/>
    </row>
    <row r="20" spans="1:8" x14ac:dyDescent="0.2">
      <c r="A20" s="63"/>
      <c r="B20" s="63"/>
      <c r="C20" s="63"/>
      <c r="D20" s="63"/>
      <c r="E20" s="63"/>
      <c r="F20" s="63"/>
      <c r="G20" s="63"/>
      <c r="H20" s="63"/>
    </row>
    <row r="21" spans="1:8" x14ac:dyDescent="0.2">
      <c r="A21" s="63"/>
      <c r="B21" s="63"/>
      <c r="C21" s="63"/>
      <c r="D21" s="63"/>
      <c r="E21" s="63"/>
      <c r="F21" s="63"/>
      <c r="G21" s="63"/>
      <c r="H21" s="63"/>
    </row>
    <row r="22" spans="1:8" x14ac:dyDescent="0.2">
      <c r="A22" s="63"/>
      <c r="B22" s="63"/>
      <c r="C22" s="63"/>
      <c r="D22" s="63"/>
      <c r="E22" s="63"/>
      <c r="F22" s="63"/>
      <c r="G22" s="63"/>
      <c r="H22" s="63"/>
    </row>
    <row r="23" spans="1:8" x14ac:dyDescent="0.2">
      <c r="A23" s="63"/>
      <c r="B23" s="63"/>
      <c r="C23" s="63"/>
      <c r="D23" s="63"/>
      <c r="E23" s="63"/>
      <c r="F23" s="63"/>
      <c r="G23" s="63"/>
      <c r="H23" s="63"/>
    </row>
    <row r="24" spans="1:8" x14ac:dyDescent="0.2">
      <c r="A24" s="63"/>
      <c r="B24" s="63"/>
      <c r="C24" s="63"/>
      <c r="D24" s="63"/>
      <c r="E24" s="63"/>
      <c r="F24" s="63"/>
      <c r="G24" s="63"/>
      <c r="H24" s="63"/>
    </row>
    <row r="25" spans="1:8" x14ac:dyDescent="0.2">
      <c r="A25" s="63"/>
      <c r="B25" s="63"/>
      <c r="C25" s="63"/>
      <c r="D25" s="63"/>
      <c r="E25" s="63"/>
      <c r="F25" s="63"/>
      <c r="G25" s="63"/>
      <c r="H25" s="63"/>
    </row>
    <row r="26" spans="1:8" x14ac:dyDescent="0.2">
      <c r="A26" s="63"/>
      <c r="B26" s="63"/>
      <c r="C26" s="63"/>
      <c r="D26" s="63"/>
      <c r="E26" s="63"/>
      <c r="F26" s="63"/>
      <c r="G26" s="63"/>
      <c r="H26" s="63"/>
    </row>
    <row r="27" spans="1:8" x14ac:dyDescent="0.2">
      <c r="A27" s="63"/>
      <c r="B27" s="63"/>
      <c r="C27" s="63"/>
      <c r="D27" s="63"/>
      <c r="E27" s="63"/>
      <c r="F27" s="63"/>
      <c r="G27" s="63"/>
      <c r="H27" s="63"/>
    </row>
    <row r="28" spans="1:8" x14ac:dyDescent="0.2">
      <c r="A28" s="63"/>
      <c r="B28" s="63"/>
      <c r="C28" s="63"/>
      <c r="D28" s="63"/>
      <c r="E28" s="63"/>
      <c r="F28" s="63"/>
      <c r="G28" s="63"/>
      <c r="H28" s="63"/>
    </row>
    <row r="29" spans="1:8" x14ac:dyDescent="0.2">
      <c r="A29" s="63"/>
      <c r="B29" s="63"/>
      <c r="C29" s="63"/>
      <c r="D29" s="63"/>
      <c r="E29" s="63"/>
      <c r="F29" s="63"/>
      <c r="G29" s="63"/>
      <c r="H29" s="63"/>
    </row>
    <row r="30" spans="1:8" x14ac:dyDescent="0.2">
      <c r="A30" s="63"/>
      <c r="B30" s="63"/>
      <c r="C30" s="63"/>
      <c r="D30" s="63"/>
      <c r="E30" s="63"/>
      <c r="F30" s="63"/>
      <c r="G30" s="63"/>
      <c r="H30" s="63"/>
    </row>
    <row r="31" spans="1:8" x14ac:dyDescent="0.2">
      <c r="A31" s="63"/>
      <c r="B31" s="63"/>
      <c r="C31" s="63"/>
      <c r="D31" s="63"/>
      <c r="E31" s="63"/>
      <c r="F31" s="63"/>
      <c r="G31" s="63"/>
      <c r="H31" s="63"/>
    </row>
    <row r="32" spans="1:8" x14ac:dyDescent="0.2">
      <c r="A32" s="63"/>
      <c r="B32" s="63"/>
      <c r="C32" s="63"/>
      <c r="D32" s="63"/>
      <c r="E32" s="63"/>
      <c r="F32" s="63"/>
      <c r="G32" s="63"/>
      <c r="H32" s="63"/>
    </row>
    <row r="33" spans="1:8" x14ac:dyDescent="0.2">
      <c r="A33" s="63"/>
      <c r="B33" s="63"/>
      <c r="C33" s="63"/>
      <c r="D33" s="63"/>
      <c r="E33" s="63"/>
      <c r="F33" s="63"/>
      <c r="G33" s="63"/>
      <c r="H33" s="63"/>
    </row>
    <row r="34" spans="1:8" x14ac:dyDescent="0.2">
      <c r="A34" s="63"/>
      <c r="B34" s="63"/>
      <c r="C34" s="63"/>
      <c r="D34" s="63"/>
      <c r="E34" s="63"/>
      <c r="F34" s="63"/>
      <c r="G34" s="63"/>
      <c r="H34" s="63"/>
    </row>
    <row r="35" spans="1:8" x14ac:dyDescent="0.2">
      <c r="A35" s="63"/>
      <c r="B35" s="63"/>
      <c r="C35" s="63"/>
      <c r="D35" s="63"/>
      <c r="E35" s="63"/>
      <c r="F35" s="63"/>
      <c r="G35" s="63"/>
      <c r="H35" s="63"/>
    </row>
    <row r="36" spans="1:8" x14ac:dyDescent="0.2">
      <c r="A36" s="63"/>
      <c r="B36" s="63"/>
      <c r="C36" s="63"/>
      <c r="D36" s="63"/>
      <c r="E36" s="63"/>
      <c r="F36" s="63"/>
      <c r="G36" s="63"/>
      <c r="H36" s="63"/>
    </row>
    <row r="37" spans="1:8" x14ac:dyDescent="0.2">
      <c r="A37" s="63"/>
      <c r="B37" s="63"/>
      <c r="C37" s="63"/>
      <c r="D37" s="63"/>
      <c r="E37" s="63"/>
      <c r="F37" s="63"/>
      <c r="G37" s="63"/>
      <c r="H37" s="63"/>
    </row>
    <row r="38" spans="1:8" x14ac:dyDescent="0.2">
      <c r="A38" s="63"/>
      <c r="B38" s="63"/>
      <c r="C38" s="63"/>
      <c r="D38" s="63"/>
      <c r="E38" s="63"/>
      <c r="F38" s="63"/>
      <c r="G38" s="63"/>
      <c r="H38" s="63"/>
    </row>
    <row r="39" spans="1:8" x14ac:dyDescent="0.2">
      <c r="A39" s="63"/>
      <c r="B39" s="63"/>
      <c r="C39" s="63"/>
      <c r="D39" s="63"/>
      <c r="E39" s="63"/>
      <c r="F39" s="63"/>
      <c r="G39" s="63"/>
      <c r="H39" s="63"/>
    </row>
    <row r="40" spans="1:8" x14ac:dyDescent="0.2">
      <c r="A40" s="63"/>
      <c r="B40" s="63"/>
      <c r="C40" s="63"/>
      <c r="D40" s="63"/>
      <c r="E40" s="63"/>
      <c r="F40" s="63"/>
      <c r="G40" s="63"/>
      <c r="H40" s="63"/>
    </row>
    <row r="41" spans="1:8" x14ac:dyDescent="0.2">
      <c r="A41" s="63"/>
      <c r="B41" s="63"/>
      <c r="C41" s="63"/>
      <c r="D41" s="63"/>
      <c r="E41" s="63"/>
      <c r="F41" s="63"/>
      <c r="G41" s="63"/>
      <c r="H41" s="63"/>
    </row>
    <row r="42" spans="1:8" x14ac:dyDescent="0.2">
      <c r="A42" s="63"/>
      <c r="B42" s="63"/>
      <c r="C42" s="63"/>
      <c r="D42" s="63"/>
      <c r="E42" s="63"/>
      <c r="F42" s="63"/>
      <c r="G42" s="63"/>
      <c r="H42" s="63"/>
    </row>
    <row r="43" spans="1:8" x14ac:dyDescent="0.2">
      <c r="A43" s="63"/>
      <c r="B43" s="63"/>
      <c r="C43" s="63"/>
      <c r="D43" s="63"/>
      <c r="E43" s="63"/>
      <c r="F43" s="63"/>
      <c r="G43" s="63"/>
      <c r="H43" s="63"/>
    </row>
    <row r="44" spans="1:8" x14ac:dyDescent="0.2">
      <c r="A44" s="63"/>
      <c r="B44" s="63"/>
      <c r="C44" s="63"/>
      <c r="D44" s="63"/>
      <c r="E44" s="63"/>
      <c r="F44" s="63"/>
      <c r="G44" s="63"/>
      <c r="H44" s="63"/>
    </row>
    <row r="45" spans="1:8" x14ac:dyDescent="0.2">
      <c r="A45" s="63"/>
      <c r="B45" s="63"/>
      <c r="C45" s="63"/>
      <c r="D45" s="63"/>
      <c r="E45" s="63"/>
      <c r="F45" s="63"/>
      <c r="G45" s="63"/>
      <c r="H45" s="63"/>
    </row>
    <row r="46" spans="1:8" x14ac:dyDescent="0.2">
      <c r="A46" s="63"/>
      <c r="B46" s="63"/>
      <c r="C46" s="63"/>
      <c r="D46" s="63"/>
      <c r="E46" s="63"/>
      <c r="F46" s="63"/>
      <c r="G46" s="63"/>
      <c r="H46" s="63"/>
    </row>
    <row r="47" spans="1:8" x14ac:dyDescent="0.2">
      <c r="A47" s="63"/>
      <c r="B47" s="63"/>
      <c r="C47" s="63"/>
      <c r="D47" s="63"/>
      <c r="E47" s="63"/>
      <c r="F47" s="63"/>
      <c r="G47" s="63"/>
      <c r="H47" s="63"/>
    </row>
    <row r="48" spans="1:8" x14ac:dyDescent="0.2">
      <c r="A48" s="63"/>
      <c r="B48" s="63"/>
      <c r="C48" s="63"/>
      <c r="D48" s="63"/>
      <c r="E48" s="63"/>
      <c r="F48" s="63"/>
      <c r="G48" s="63"/>
      <c r="H48" s="63"/>
    </row>
    <row r="49" spans="1:8" x14ac:dyDescent="0.2">
      <c r="A49" s="63"/>
      <c r="B49" s="63"/>
      <c r="C49" s="63"/>
      <c r="D49" s="63"/>
      <c r="E49" s="63"/>
      <c r="F49" s="63"/>
      <c r="G49" s="63"/>
      <c r="H49" s="63"/>
    </row>
    <row r="50" spans="1:8" x14ac:dyDescent="0.2">
      <c r="A50" s="63"/>
      <c r="B50" s="63"/>
      <c r="C50" s="63"/>
      <c r="D50" s="63"/>
      <c r="E50" s="63"/>
      <c r="F50" s="63"/>
      <c r="G50" s="63"/>
      <c r="H50" s="63"/>
    </row>
    <row r="51" spans="1:8" x14ac:dyDescent="0.2">
      <c r="A51" s="63"/>
      <c r="B51" s="63"/>
      <c r="C51" s="63"/>
      <c r="D51" s="63"/>
      <c r="E51" s="63"/>
      <c r="F51" s="63"/>
      <c r="G51" s="63"/>
      <c r="H51" s="63"/>
    </row>
    <row r="52" spans="1:8" x14ac:dyDescent="0.2">
      <c r="A52" s="63"/>
      <c r="B52" s="63"/>
      <c r="C52" s="63"/>
      <c r="D52" s="63"/>
      <c r="E52" s="63"/>
      <c r="F52" s="63"/>
      <c r="G52" s="63"/>
      <c r="H52" s="63"/>
    </row>
    <row r="53" spans="1:8" x14ac:dyDescent="0.2">
      <c r="A53" s="63"/>
      <c r="B53" s="63"/>
      <c r="C53" s="63"/>
      <c r="D53" s="63"/>
      <c r="E53" s="63"/>
      <c r="F53" s="63"/>
      <c r="G53" s="63"/>
      <c r="H53" s="63"/>
    </row>
    <row r="54" spans="1:8" x14ac:dyDescent="0.2">
      <c r="A54" s="63"/>
      <c r="B54" s="63"/>
      <c r="C54" s="63"/>
      <c r="D54" s="63"/>
      <c r="E54" s="63"/>
      <c r="F54" s="63"/>
      <c r="G54" s="63"/>
      <c r="H54" s="63"/>
    </row>
    <row r="55" spans="1:8" x14ac:dyDescent="0.2">
      <c r="A55" s="63"/>
      <c r="B55" s="63"/>
      <c r="C55" s="63"/>
      <c r="D55" s="63"/>
      <c r="E55" s="63"/>
      <c r="F55" s="63"/>
      <c r="G55" s="63"/>
      <c r="H55" s="63"/>
    </row>
    <row r="56" spans="1:8" x14ac:dyDescent="0.2">
      <c r="A56" s="63"/>
      <c r="B56" s="63"/>
      <c r="C56" s="63"/>
      <c r="D56" s="63"/>
      <c r="E56" s="63"/>
      <c r="F56" s="63"/>
      <c r="G56" s="63"/>
      <c r="H56" s="63"/>
    </row>
    <row r="57" spans="1:8" x14ac:dyDescent="0.2">
      <c r="A57" s="63"/>
      <c r="B57" s="63"/>
      <c r="C57" s="63"/>
      <c r="D57" s="63"/>
      <c r="E57" s="63"/>
      <c r="F57" s="63"/>
      <c r="G57" s="63"/>
      <c r="H57" s="63"/>
    </row>
    <row r="58" spans="1:8" x14ac:dyDescent="0.2">
      <c r="A58" s="63"/>
      <c r="B58" s="63"/>
      <c r="C58" s="63"/>
      <c r="D58" s="63"/>
      <c r="E58" s="63"/>
      <c r="F58" s="63"/>
      <c r="G58" s="63"/>
      <c r="H58" s="63"/>
    </row>
    <row r="59" spans="1:8" x14ac:dyDescent="0.2">
      <c r="A59" s="63"/>
      <c r="B59" s="63"/>
      <c r="C59" s="63"/>
      <c r="D59" s="63"/>
      <c r="E59" s="63"/>
      <c r="F59" s="63"/>
      <c r="G59" s="63"/>
      <c r="H59" s="63"/>
    </row>
    <row r="60" spans="1:8" x14ac:dyDescent="0.2">
      <c r="A60" s="63"/>
      <c r="B60" s="63"/>
      <c r="C60" s="63"/>
      <c r="D60" s="63"/>
      <c r="E60" s="63"/>
      <c r="F60" s="63"/>
      <c r="G60" s="63"/>
      <c r="H60" s="63"/>
    </row>
    <row r="61" spans="1:8" x14ac:dyDescent="0.2">
      <c r="A61" s="63"/>
      <c r="B61" s="63"/>
      <c r="C61" s="63"/>
      <c r="D61" s="63"/>
      <c r="E61" s="63"/>
      <c r="F61" s="63"/>
      <c r="G61" s="63"/>
      <c r="H61" s="63"/>
    </row>
    <row r="62" spans="1:8" x14ac:dyDescent="0.2">
      <c r="A62" s="63"/>
      <c r="B62" s="63"/>
      <c r="C62" s="63"/>
      <c r="D62" s="63"/>
      <c r="E62" s="63"/>
      <c r="F62" s="63"/>
      <c r="G62" s="63"/>
      <c r="H62" s="63"/>
    </row>
    <row r="63" spans="1:8" x14ac:dyDescent="0.2">
      <c r="A63" s="63"/>
      <c r="B63" s="63"/>
      <c r="C63" s="63"/>
      <c r="D63" s="63"/>
      <c r="E63" s="63"/>
      <c r="F63" s="63"/>
      <c r="G63" s="63"/>
      <c r="H63" s="63"/>
    </row>
    <row r="64" spans="1:8" x14ac:dyDescent="0.2">
      <c r="A64" s="63"/>
      <c r="B64" s="63"/>
      <c r="C64" s="63"/>
      <c r="D64" s="63"/>
      <c r="E64" s="63"/>
      <c r="F64" s="63"/>
      <c r="G64" s="63"/>
      <c r="H64" s="63"/>
    </row>
    <row r="65" spans="1:8" x14ac:dyDescent="0.2">
      <c r="A65" s="63"/>
      <c r="B65" s="63"/>
      <c r="C65" s="63"/>
      <c r="D65" s="63"/>
      <c r="E65" s="63"/>
      <c r="F65" s="63"/>
      <c r="G65" s="63"/>
      <c r="H65" s="63"/>
    </row>
    <row r="66" spans="1:8" x14ac:dyDescent="0.2">
      <c r="A66" s="63"/>
      <c r="B66" s="63"/>
      <c r="C66" s="63"/>
      <c r="D66" s="63"/>
      <c r="E66" s="63"/>
      <c r="F66" s="63"/>
      <c r="G66" s="63"/>
      <c r="H66" s="63"/>
    </row>
    <row r="67" spans="1:8" x14ac:dyDescent="0.2">
      <c r="A67" s="63"/>
      <c r="B67" s="63"/>
      <c r="C67" s="63"/>
      <c r="D67" s="63"/>
      <c r="E67" s="63"/>
      <c r="F67" s="63"/>
      <c r="G67" s="63"/>
      <c r="H67" s="63"/>
    </row>
    <row r="68" spans="1:8" x14ac:dyDescent="0.2">
      <c r="A68" s="63"/>
      <c r="B68" s="63"/>
      <c r="C68" s="63"/>
      <c r="D68" s="63"/>
      <c r="E68" s="63"/>
      <c r="F68" s="63"/>
      <c r="G68" s="63"/>
      <c r="H68" s="63"/>
    </row>
    <row r="69" spans="1:8" x14ac:dyDescent="0.2">
      <c r="A69" s="63"/>
      <c r="B69" s="63"/>
      <c r="C69" s="63"/>
      <c r="D69" s="63"/>
      <c r="E69" s="63"/>
      <c r="F69" s="63"/>
      <c r="G69" s="63"/>
      <c r="H69" s="63"/>
    </row>
    <row r="70" spans="1:8" x14ac:dyDescent="0.2">
      <c r="A70" s="63"/>
      <c r="B70" s="63"/>
      <c r="C70" s="63"/>
      <c r="D70" s="63"/>
      <c r="E70" s="63"/>
      <c r="F70" s="63"/>
      <c r="G70" s="63"/>
      <c r="H70" s="63"/>
    </row>
    <row r="71" spans="1:8" x14ac:dyDescent="0.2">
      <c r="A71" s="63"/>
      <c r="B71" s="63"/>
      <c r="C71" s="63"/>
      <c r="D71" s="63"/>
      <c r="E71" s="63"/>
      <c r="F71" s="63"/>
      <c r="G71" s="63"/>
      <c r="H71" s="63"/>
    </row>
    <row r="72" spans="1:8" x14ac:dyDescent="0.2">
      <c r="A72" s="63"/>
      <c r="B72" s="63"/>
      <c r="C72" s="63"/>
      <c r="D72" s="63"/>
      <c r="E72" s="63"/>
      <c r="F72" s="63"/>
      <c r="G72" s="63"/>
      <c r="H72" s="63"/>
    </row>
    <row r="73" spans="1:8" x14ac:dyDescent="0.2">
      <c r="A73" s="63"/>
      <c r="B73" s="63"/>
      <c r="C73" s="63"/>
      <c r="D73" s="63"/>
      <c r="E73" s="63"/>
      <c r="F73" s="63"/>
      <c r="G73" s="63"/>
      <c r="H73" s="63"/>
    </row>
    <row r="74" spans="1:8" x14ac:dyDescent="0.2">
      <c r="A74" s="63"/>
      <c r="B74" s="63"/>
      <c r="C74" s="63"/>
      <c r="D74" s="63"/>
      <c r="E74" s="63"/>
      <c r="F74" s="63"/>
      <c r="G74" s="63"/>
      <c r="H74" s="63"/>
    </row>
    <row r="75" spans="1:8" x14ac:dyDescent="0.2">
      <c r="A75" s="63"/>
      <c r="B75" s="63"/>
      <c r="C75" s="63"/>
      <c r="D75" s="63"/>
      <c r="E75" s="63"/>
      <c r="F75" s="63"/>
      <c r="G75" s="63"/>
      <c r="H75" s="63"/>
    </row>
    <row r="76" spans="1:8" x14ac:dyDescent="0.2">
      <c r="A76" s="63"/>
      <c r="B76" s="63"/>
      <c r="C76" s="63"/>
      <c r="D76" s="63"/>
      <c r="E76" s="63"/>
      <c r="F76" s="63"/>
      <c r="G76" s="63"/>
      <c r="H76" s="63"/>
    </row>
    <row r="77" spans="1:8" x14ac:dyDescent="0.2">
      <c r="A77" s="63"/>
      <c r="B77" s="63"/>
      <c r="C77" s="63"/>
      <c r="D77" s="63"/>
      <c r="E77" s="63"/>
      <c r="F77" s="63"/>
      <c r="G77" s="63"/>
      <c r="H77" s="63"/>
    </row>
    <row r="78" spans="1:8" x14ac:dyDescent="0.2">
      <c r="A78" s="63"/>
      <c r="B78" s="63"/>
      <c r="C78" s="63"/>
      <c r="D78" s="63"/>
      <c r="E78" s="63"/>
      <c r="F78" s="63"/>
      <c r="G78" s="63"/>
      <c r="H78" s="63"/>
    </row>
    <row r="79" spans="1:8" x14ac:dyDescent="0.2">
      <c r="A79" s="63"/>
      <c r="B79" s="63"/>
      <c r="C79" s="63"/>
      <c r="D79" s="63"/>
      <c r="E79" s="63"/>
      <c r="F79" s="63"/>
      <c r="G79" s="63"/>
      <c r="H79" s="63"/>
    </row>
    <row r="80" spans="1:8" x14ac:dyDescent="0.2">
      <c r="A80" s="63"/>
      <c r="B80" s="63"/>
      <c r="C80" s="63"/>
      <c r="D80" s="63"/>
      <c r="E80" s="63"/>
      <c r="F80" s="63"/>
      <c r="G80" s="63"/>
      <c r="H80" s="63"/>
    </row>
    <row r="81" spans="1:8" x14ac:dyDescent="0.2">
      <c r="A81" s="63"/>
      <c r="B81" s="63"/>
      <c r="C81" s="63"/>
      <c r="D81" s="63"/>
      <c r="E81" s="63"/>
      <c r="F81" s="63"/>
      <c r="G81" s="63"/>
      <c r="H81" s="63"/>
    </row>
    <row r="82" spans="1:8" x14ac:dyDescent="0.2">
      <c r="A82" s="63"/>
      <c r="B82" s="63"/>
      <c r="C82" s="63"/>
      <c r="D82" s="63"/>
      <c r="E82" s="63"/>
      <c r="F82" s="63"/>
      <c r="G82" s="63"/>
      <c r="H82" s="63"/>
    </row>
    <row r="83" spans="1:8" x14ac:dyDescent="0.2">
      <c r="A83" s="63"/>
      <c r="B83" s="63"/>
      <c r="C83" s="63"/>
      <c r="D83" s="63"/>
      <c r="E83" s="63"/>
      <c r="F83" s="63"/>
      <c r="G83" s="63"/>
      <c r="H83" s="63"/>
    </row>
    <row r="84" spans="1:8" x14ac:dyDescent="0.2">
      <c r="A84" s="63"/>
      <c r="B84" s="63"/>
      <c r="C84" s="63"/>
      <c r="D84" s="63"/>
      <c r="E84" s="63"/>
      <c r="F84" s="63"/>
      <c r="G84" s="63"/>
      <c r="H84" s="63"/>
    </row>
    <row r="85" spans="1:8" x14ac:dyDescent="0.2">
      <c r="A85" s="63"/>
      <c r="B85" s="63"/>
      <c r="C85" s="63"/>
      <c r="D85" s="63"/>
      <c r="E85" s="63"/>
      <c r="F85" s="63"/>
      <c r="G85" s="63"/>
      <c r="H85" s="63"/>
    </row>
    <row r="86" spans="1:8" x14ac:dyDescent="0.2">
      <c r="A86" s="63"/>
      <c r="B86" s="63"/>
      <c r="C86" s="63"/>
      <c r="D86" s="63"/>
      <c r="E86" s="63"/>
      <c r="F86" s="63"/>
      <c r="G86" s="63"/>
      <c r="H86" s="63"/>
    </row>
    <row r="87" spans="1:8" x14ac:dyDescent="0.2">
      <c r="A87" s="63"/>
      <c r="B87" s="63"/>
      <c r="C87" s="63"/>
      <c r="D87" s="63"/>
      <c r="E87" s="63"/>
      <c r="F87" s="63"/>
      <c r="G87" s="63"/>
      <c r="H87" s="63"/>
    </row>
    <row r="88" spans="1:8" x14ac:dyDescent="0.2">
      <c r="A88" s="63"/>
      <c r="B88" s="63"/>
      <c r="C88" s="63"/>
      <c r="D88" s="63"/>
      <c r="E88" s="63"/>
      <c r="F88" s="63"/>
      <c r="G88" s="63"/>
      <c r="H88" s="63"/>
    </row>
    <row r="89" spans="1:8" x14ac:dyDescent="0.2">
      <c r="A89" s="63"/>
      <c r="B89" s="63"/>
      <c r="C89" s="63"/>
      <c r="D89" s="63"/>
      <c r="E89" s="63"/>
      <c r="F89" s="63"/>
      <c r="G89" s="63"/>
      <c r="H89" s="63"/>
    </row>
    <row r="90" spans="1:8" x14ac:dyDescent="0.2">
      <c r="A90" s="63"/>
      <c r="B90" s="63"/>
      <c r="C90" s="63"/>
      <c r="D90" s="63"/>
      <c r="E90" s="63"/>
      <c r="F90" s="63"/>
      <c r="G90" s="63"/>
      <c r="H90" s="63"/>
    </row>
    <row r="91" spans="1:8" x14ac:dyDescent="0.2">
      <c r="A91" s="63"/>
      <c r="B91" s="63"/>
      <c r="C91" s="63"/>
      <c r="D91" s="63"/>
      <c r="E91" s="63"/>
      <c r="F91" s="63"/>
      <c r="G91" s="63"/>
      <c r="H91" s="63"/>
    </row>
  </sheetData>
  <mergeCells count="4">
    <mergeCell ref="B7:G7"/>
    <mergeCell ref="B5:G5"/>
    <mergeCell ref="B6:G6"/>
    <mergeCell ref="B4:G4"/>
  </mergeCells>
  <pageMargins left="0.7" right="0.7" top="0.78740157499999996" bottom="0.78740157499999996" header="0.3" footer="0.3"/>
  <pageSetup paperSize="9" orientation="portrait" r:id="rId1"/>
  <headerFooter>
    <oddFooter>&amp;LSeite &amp;P von &amp;N&amp;RLeitfaden Contracting der Bayerischen Staatlichen Hochbauverwaltung, Stand: Dezember/2017</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tabColor rgb="FFFFFF00"/>
    <pageSetUpPr fitToPage="1"/>
  </sheetPr>
  <dimension ref="A1:Y101"/>
  <sheetViews>
    <sheetView view="pageBreakPreview" zoomScale="85" zoomScaleNormal="85" zoomScaleSheetLayoutView="85" zoomScalePageLayoutView="85" workbookViewId="0">
      <selection activeCell="I26" sqref="I26"/>
    </sheetView>
  </sheetViews>
  <sheetFormatPr baseColWidth="10" defaultRowHeight="12.75" x14ac:dyDescent="0.2"/>
  <cols>
    <col min="1" max="1" width="6.42578125" style="25" customWidth="1"/>
    <col min="2" max="2" width="27" style="25" customWidth="1"/>
    <col min="3" max="3" width="14.5703125" style="25" customWidth="1"/>
    <col min="4" max="4" width="14.28515625" style="25" customWidth="1"/>
    <col min="5" max="5" width="11.7109375" style="25" customWidth="1"/>
    <col min="6" max="6" width="11.7109375" style="25" bestFit="1" customWidth="1"/>
    <col min="7" max="7" width="11.42578125" style="25"/>
    <col min="8" max="8" width="12" style="25" customWidth="1"/>
    <col min="9" max="9" width="11.85546875" style="25" customWidth="1"/>
    <col min="10" max="10" width="11.5703125" style="25" customWidth="1"/>
    <col min="11" max="11" width="11.85546875" style="25" customWidth="1"/>
    <col min="12" max="16384" width="11.42578125" style="25"/>
  </cols>
  <sheetData>
    <row r="1" spans="1:25" x14ac:dyDescent="0.2">
      <c r="A1" s="63"/>
      <c r="B1" s="50" t="s">
        <v>59</v>
      </c>
      <c r="C1" s="63"/>
      <c r="D1" s="63"/>
      <c r="E1" s="63"/>
      <c r="F1" s="63"/>
      <c r="G1" s="63"/>
      <c r="H1" s="63"/>
      <c r="I1" s="63"/>
      <c r="J1" s="63"/>
      <c r="K1" s="63"/>
      <c r="L1" s="63"/>
      <c r="M1" s="63"/>
      <c r="N1" s="63"/>
    </row>
    <row r="2" spans="1:25" x14ac:dyDescent="0.2">
      <c r="A2" s="63"/>
      <c r="B2" s="63"/>
      <c r="C2" s="63"/>
      <c r="D2" s="63"/>
      <c r="E2" s="63"/>
      <c r="F2" s="63"/>
      <c r="G2" s="63"/>
      <c r="H2" s="63"/>
      <c r="I2" s="63"/>
      <c r="J2" s="63"/>
      <c r="K2" s="63"/>
      <c r="L2" s="63"/>
      <c r="M2" s="63"/>
      <c r="N2" s="63"/>
    </row>
    <row r="3" spans="1:25" x14ac:dyDescent="0.2">
      <c r="A3" s="63"/>
      <c r="B3" s="51" t="s">
        <v>175</v>
      </c>
      <c r="C3" s="63"/>
      <c r="D3" s="63"/>
      <c r="E3" s="63"/>
      <c r="F3" s="63"/>
      <c r="G3" s="63"/>
      <c r="H3" s="63"/>
      <c r="I3" s="63"/>
      <c r="J3" s="63"/>
      <c r="K3" s="63"/>
      <c r="L3" s="63"/>
      <c r="M3" s="63"/>
      <c r="N3" s="63"/>
    </row>
    <row r="4" spans="1:25" ht="9" customHeight="1" x14ac:dyDescent="0.2">
      <c r="A4" s="63"/>
      <c r="B4" s="51"/>
      <c r="C4" s="90"/>
      <c r="D4" s="90"/>
      <c r="E4" s="90"/>
      <c r="F4" s="90"/>
      <c r="G4" s="63"/>
      <c r="H4" s="63"/>
      <c r="I4" s="63"/>
      <c r="J4" s="63"/>
      <c r="K4" s="63"/>
      <c r="L4" s="63"/>
      <c r="M4" s="63"/>
      <c r="N4" s="63"/>
    </row>
    <row r="5" spans="1:25" x14ac:dyDescent="0.2">
      <c r="A5" s="63"/>
      <c r="B5" s="48" t="s">
        <v>0</v>
      </c>
      <c r="C5" s="63"/>
      <c r="D5" s="886" t="str">
        <f>Referenzwerte!C5</f>
        <v>Musterliegenschaft</v>
      </c>
      <c r="E5" s="887"/>
      <c r="F5" s="887"/>
      <c r="G5" s="888"/>
      <c r="H5" s="63"/>
      <c r="I5" s="63"/>
      <c r="J5" s="63"/>
      <c r="K5" s="63"/>
      <c r="L5" s="63"/>
      <c r="M5" s="63"/>
      <c r="N5" s="63"/>
    </row>
    <row r="6" spans="1:25" ht="12.75" customHeight="1" x14ac:dyDescent="0.25">
      <c r="A6" s="63"/>
      <c r="B6" s="52"/>
      <c r="C6" s="63"/>
      <c r="D6" s="63"/>
      <c r="E6" s="63"/>
      <c r="F6" s="63"/>
      <c r="G6" s="63"/>
      <c r="H6" s="63"/>
      <c r="I6" s="63"/>
      <c r="J6" s="63"/>
      <c r="K6" s="63"/>
      <c r="L6" s="63"/>
      <c r="M6" s="63"/>
      <c r="N6" s="63"/>
    </row>
    <row r="7" spans="1:25" x14ac:dyDescent="0.2">
      <c r="A7" s="63"/>
      <c r="B7" s="240" t="s">
        <v>36</v>
      </c>
      <c r="C7" s="90"/>
      <c r="D7" s="252">
        <f>'Eingabemaske Abrechnungen'!B7</f>
        <v>2016</v>
      </c>
      <c r="E7" s="90"/>
      <c r="F7" s="63"/>
      <c r="G7" s="63"/>
      <c r="H7" s="63"/>
      <c r="I7" s="63"/>
      <c r="J7" s="63"/>
      <c r="K7" s="63"/>
      <c r="L7" s="63"/>
      <c r="M7" s="63"/>
      <c r="N7" s="63"/>
    </row>
    <row r="8" spans="1:25" ht="7.5" customHeight="1" thickBot="1" x14ac:dyDescent="0.25">
      <c r="A8" s="63"/>
      <c r="B8" s="107"/>
      <c r="C8" s="108"/>
      <c r="D8" s="108"/>
      <c r="E8" s="108"/>
      <c r="F8" s="108"/>
      <c r="G8" s="108"/>
      <c r="H8" s="108"/>
      <c r="I8" s="108"/>
      <c r="J8" s="108"/>
      <c r="K8" s="108"/>
      <c r="L8" s="108"/>
      <c r="M8" s="109"/>
      <c r="N8" s="109"/>
      <c r="O8" s="110"/>
      <c r="P8" s="110"/>
      <c r="Q8" s="110"/>
      <c r="R8" s="110"/>
      <c r="S8" s="110"/>
      <c r="T8" s="110"/>
      <c r="U8" s="111"/>
      <c r="V8" s="111"/>
      <c r="W8" s="111"/>
    </row>
    <row r="9" spans="1:25" ht="13.5" customHeight="1" x14ac:dyDescent="0.2">
      <c r="A9" s="63"/>
      <c r="B9" s="903" t="s">
        <v>3</v>
      </c>
      <c r="C9" s="906" t="s">
        <v>89</v>
      </c>
      <c r="D9" s="906"/>
      <c r="E9" s="906"/>
      <c r="F9" s="906"/>
      <c r="G9" s="906"/>
      <c r="H9" s="906"/>
      <c r="I9" s="906"/>
      <c r="J9" s="907"/>
      <c r="K9" s="108"/>
      <c r="L9" s="108"/>
      <c r="M9" s="109"/>
      <c r="N9" s="109"/>
      <c r="O9" s="110"/>
      <c r="P9" s="110"/>
      <c r="Q9" s="110"/>
      <c r="R9" s="110"/>
      <c r="S9" s="110"/>
      <c r="T9" s="110"/>
      <c r="U9" s="111"/>
      <c r="V9" s="111"/>
      <c r="W9" s="111"/>
    </row>
    <row r="10" spans="1:25" x14ac:dyDescent="0.2">
      <c r="A10" s="63"/>
      <c r="B10" s="904"/>
      <c r="C10" s="891" t="s">
        <v>103</v>
      </c>
      <c r="D10" s="897"/>
      <c r="E10" s="893" t="s">
        <v>7</v>
      </c>
      <c r="F10" s="898"/>
      <c r="G10" s="895" t="s">
        <v>104</v>
      </c>
      <c r="H10" s="896"/>
      <c r="I10" s="899" t="s">
        <v>311</v>
      </c>
      <c r="J10" s="900"/>
      <c r="K10" s="108"/>
      <c r="L10" s="108"/>
      <c r="M10" s="108"/>
      <c r="N10" s="108"/>
      <c r="O10" s="110"/>
      <c r="P10" s="110"/>
      <c r="Q10" s="110"/>
      <c r="R10" s="110"/>
      <c r="S10" s="110"/>
      <c r="T10" s="110"/>
      <c r="U10" s="110"/>
      <c r="V10" s="110"/>
      <c r="W10" s="111"/>
      <c r="X10" s="111"/>
      <c r="Y10" s="111"/>
    </row>
    <row r="11" spans="1:25" ht="13.5" thickBot="1" x14ac:dyDescent="0.25">
      <c r="A11" s="63"/>
      <c r="B11" s="905"/>
      <c r="C11" s="12" t="s">
        <v>22</v>
      </c>
      <c r="D11" s="13" t="s">
        <v>23</v>
      </c>
      <c r="E11" s="12" t="s">
        <v>22</v>
      </c>
      <c r="F11" s="13" t="s">
        <v>23</v>
      </c>
      <c r="G11" s="12" t="s">
        <v>22</v>
      </c>
      <c r="H11" s="14" t="s">
        <v>23</v>
      </c>
      <c r="I11" s="29" t="s">
        <v>22</v>
      </c>
      <c r="J11" s="30" t="s">
        <v>23</v>
      </c>
      <c r="K11" s="108"/>
      <c r="L11" s="108"/>
      <c r="M11" s="108"/>
      <c r="N11" s="108"/>
      <c r="O11" s="110"/>
      <c r="P11" s="110"/>
      <c r="Q11" s="110"/>
      <c r="R11" s="110"/>
      <c r="S11" s="110"/>
      <c r="T11" s="110"/>
      <c r="U11" s="110"/>
      <c r="V11" s="110"/>
      <c r="W11" s="111"/>
      <c r="X11" s="111"/>
      <c r="Y11" s="111"/>
    </row>
    <row r="12" spans="1:25" x14ac:dyDescent="0.2">
      <c r="A12" s="908" t="s">
        <v>165</v>
      </c>
      <c r="B12" s="680" t="s">
        <v>96</v>
      </c>
      <c r="C12" s="283">
        <f>'Einsparung Wärme'!E37</f>
        <v>0</v>
      </c>
      <c r="D12" s="676"/>
      <c r="E12" s="277"/>
      <c r="F12" s="282"/>
      <c r="G12" s="277"/>
      <c r="H12" s="278"/>
      <c r="I12" s="277"/>
      <c r="J12" s="282"/>
      <c r="K12" s="108"/>
      <c r="L12" s="108"/>
      <c r="M12" s="108"/>
      <c r="N12" s="108"/>
      <c r="O12" s="110"/>
      <c r="P12" s="110"/>
      <c r="Q12" s="110"/>
      <c r="R12" s="110"/>
      <c r="S12" s="110"/>
      <c r="T12" s="110"/>
      <c r="U12" s="110"/>
      <c r="V12" s="110"/>
      <c r="W12" s="111"/>
      <c r="X12" s="111"/>
      <c r="Y12" s="111"/>
    </row>
    <row r="13" spans="1:25" x14ac:dyDescent="0.2">
      <c r="A13" s="909"/>
      <c r="B13" s="681" t="s">
        <v>8</v>
      </c>
      <c r="C13" s="228">
        <f>'Einsparung Wärme'!E38</f>
        <v>0</v>
      </c>
      <c r="D13" s="677"/>
      <c r="E13" s="268"/>
      <c r="F13" s="270"/>
      <c r="G13" s="268"/>
      <c r="H13" s="269"/>
      <c r="I13" s="268"/>
      <c r="J13" s="270"/>
      <c r="K13" s="108"/>
      <c r="L13" s="108"/>
      <c r="M13" s="108"/>
      <c r="N13" s="108"/>
      <c r="O13" s="110"/>
      <c r="P13" s="110"/>
      <c r="Q13" s="110"/>
      <c r="R13" s="110"/>
      <c r="S13" s="110"/>
      <c r="T13" s="110"/>
      <c r="U13" s="110"/>
      <c r="V13" s="110"/>
      <c r="W13" s="111"/>
      <c r="X13" s="111"/>
      <c r="Y13" s="111"/>
    </row>
    <row r="14" spans="1:25" x14ac:dyDescent="0.2">
      <c r="A14" s="909"/>
      <c r="B14" s="681" t="s">
        <v>9</v>
      </c>
      <c r="C14" s="228">
        <f>'Einsparung Wärme'!E39</f>
        <v>0</v>
      </c>
      <c r="D14" s="677"/>
      <c r="E14" s="268"/>
      <c r="F14" s="270"/>
      <c r="G14" s="268"/>
      <c r="H14" s="269"/>
      <c r="I14" s="268"/>
      <c r="J14" s="270"/>
      <c r="K14" s="108"/>
      <c r="L14" s="108"/>
      <c r="M14" s="108"/>
      <c r="N14" s="108"/>
      <c r="O14" s="110"/>
      <c r="P14" s="110"/>
      <c r="Q14" s="110"/>
      <c r="R14" s="110"/>
      <c r="S14" s="110"/>
      <c r="T14" s="110"/>
      <c r="U14" s="110"/>
      <c r="V14" s="110"/>
      <c r="W14" s="111"/>
      <c r="X14" s="111"/>
      <c r="Y14" s="111"/>
    </row>
    <row r="15" spans="1:25" x14ac:dyDescent="0.2">
      <c r="A15" s="909"/>
      <c r="B15" s="681" t="s">
        <v>10</v>
      </c>
      <c r="C15" s="228">
        <f>'Einsparung Wärme'!E40</f>
        <v>0</v>
      </c>
      <c r="D15" s="677"/>
      <c r="E15" s="268"/>
      <c r="F15" s="270"/>
      <c r="G15" s="268"/>
      <c r="H15" s="269"/>
      <c r="I15" s="268"/>
      <c r="J15" s="270"/>
      <c r="K15" s="108"/>
      <c r="L15" s="108"/>
      <c r="M15" s="108"/>
      <c r="N15" s="108"/>
      <c r="O15" s="110"/>
      <c r="P15" s="110"/>
      <c r="Q15" s="110"/>
      <c r="R15" s="110"/>
      <c r="S15" s="110"/>
      <c r="T15" s="110"/>
      <c r="U15" s="110"/>
      <c r="V15" s="110"/>
      <c r="W15" s="111"/>
      <c r="X15" s="111"/>
      <c r="Y15" s="111"/>
    </row>
    <row r="16" spans="1:25" x14ac:dyDescent="0.2">
      <c r="A16" s="909"/>
      <c r="B16" s="681" t="s">
        <v>11</v>
      </c>
      <c r="C16" s="228">
        <f>'Einsparung Wärme'!E41</f>
        <v>0</v>
      </c>
      <c r="D16" s="677"/>
      <c r="E16" s="268"/>
      <c r="F16" s="270"/>
      <c r="G16" s="268"/>
      <c r="H16" s="269"/>
      <c r="I16" s="268"/>
      <c r="J16" s="270"/>
      <c r="K16" s="108"/>
      <c r="L16" s="108"/>
      <c r="M16" s="108"/>
      <c r="N16" s="108"/>
      <c r="O16" s="110"/>
      <c r="P16" s="110"/>
      <c r="Q16" s="110"/>
      <c r="R16" s="110"/>
      <c r="S16" s="110"/>
      <c r="T16" s="110"/>
      <c r="U16" s="110"/>
      <c r="V16" s="110"/>
      <c r="W16" s="111"/>
      <c r="X16" s="111"/>
      <c r="Y16" s="111"/>
    </row>
    <row r="17" spans="1:25" x14ac:dyDescent="0.2">
      <c r="A17" s="909"/>
      <c r="B17" s="681" t="s">
        <v>12</v>
      </c>
      <c r="C17" s="228">
        <f>'Einsparung Wärme'!E42</f>
        <v>0</v>
      </c>
      <c r="D17" s="677"/>
      <c r="E17" s="268"/>
      <c r="F17" s="270"/>
      <c r="G17" s="268"/>
      <c r="H17" s="269"/>
      <c r="I17" s="268"/>
      <c r="J17" s="270"/>
      <c r="K17" s="226"/>
      <c r="L17" s="108"/>
      <c r="M17" s="108"/>
      <c r="N17" s="108"/>
      <c r="O17" s="110"/>
      <c r="P17" s="110"/>
      <c r="Q17" s="110"/>
      <c r="R17" s="110"/>
      <c r="S17" s="110"/>
      <c r="T17" s="110"/>
      <c r="U17" s="110"/>
      <c r="V17" s="110"/>
      <c r="W17" s="111"/>
      <c r="X17" s="111"/>
      <c r="Y17" s="111"/>
    </row>
    <row r="18" spans="1:25" x14ac:dyDescent="0.2">
      <c r="A18" s="909"/>
      <c r="B18" s="681" t="s">
        <v>13</v>
      </c>
      <c r="C18" s="228">
        <f>'Einsparung Wärme'!E43</f>
        <v>0</v>
      </c>
      <c r="D18" s="677"/>
      <c r="E18" s="268"/>
      <c r="F18" s="270"/>
      <c r="G18" s="268"/>
      <c r="H18" s="269"/>
      <c r="I18" s="268"/>
      <c r="J18" s="270"/>
      <c r="K18" s="108"/>
      <c r="L18" s="108"/>
      <c r="M18" s="108"/>
      <c r="N18" s="108"/>
      <c r="O18" s="110"/>
      <c r="P18" s="110"/>
      <c r="Q18" s="110"/>
      <c r="R18" s="110"/>
      <c r="S18" s="110"/>
      <c r="T18" s="110"/>
      <c r="U18" s="110"/>
      <c r="V18" s="110"/>
      <c r="W18" s="111"/>
      <c r="X18" s="111"/>
      <c r="Y18" s="111"/>
    </row>
    <row r="19" spans="1:25" x14ac:dyDescent="0.2">
      <c r="A19" s="909"/>
      <c r="B19" s="681" t="s">
        <v>14</v>
      </c>
      <c r="C19" s="228">
        <f>'Einsparung Wärme'!E44</f>
        <v>0</v>
      </c>
      <c r="D19" s="677"/>
      <c r="E19" s="268"/>
      <c r="F19" s="270"/>
      <c r="G19" s="268"/>
      <c r="H19" s="269"/>
      <c r="I19" s="268"/>
      <c r="J19" s="270"/>
      <c r="K19" s="108"/>
      <c r="L19" s="108"/>
      <c r="M19" s="108"/>
      <c r="N19" s="108"/>
      <c r="O19" s="110"/>
      <c r="P19" s="110"/>
      <c r="Q19" s="110"/>
      <c r="R19" s="110"/>
      <c r="S19" s="110"/>
      <c r="T19" s="110"/>
      <c r="U19" s="110"/>
      <c r="V19" s="110"/>
      <c r="W19" s="111"/>
      <c r="X19" s="111"/>
      <c r="Y19" s="111"/>
    </row>
    <row r="20" spans="1:25" x14ac:dyDescent="0.2">
      <c r="A20" s="909"/>
      <c r="B20" s="681" t="s">
        <v>15</v>
      </c>
      <c r="C20" s="228">
        <f>'Einsparung Wärme'!E45</f>
        <v>0</v>
      </c>
      <c r="D20" s="677"/>
      <c r="E20" s="268"/>
      <c r="F20" s="270"/>
      <c r="G20" s="268"/>
      <c r="H20" s="269"/>
      <c r="I20" s="268"/>
      <c r="J20" s="270"/>
      <c r="K20" s="108"/>
      <c r="L20" s="108"/>
      <c r="M20" s="108"/>
      <c r="N20" s="108"/>
      <c r="O20" s="110"/>
      <c r="P20" s="110"/>
      <c r="Q20" s="110"/>
      <c r="R20" s="110"/>
      <c r="S20" s="110"/>
      <c r="T20" s="110"/>
      <c r="U20" s="110"/>
      <c r="V20" s="110"/>
      <c r="W20" s="111"/>
      <c r="X20" s="111"/>
      <c r="Y20" s="111"/>
    </row>
    <row r="21" spans="1:25" ht="13.5" thickBot="1" x14ac:dyDescent="0.25">
      <c r="A21" s="910"/>
      <c r="B21" s="682" t="s">
        <v>16</v>
      </c>
      <c r="C21" s="284">
        <f>'Einsparung Wärme'!E46</f>
        <v>0</v>
      </c>
      <c r="D21" s="674"/>
      <c r="E21" s="271"/>
      <c r="F21" s="273"/>
      <c r="G21" s="271"/>
      <c r="H21" s="272"/>
      <c r="I21" s="271"/>
      <c r="J21" s="273"/>
      <c r="K21" s="108"/>
      <c r="L21" s="108"/>
      <c r="M21" s="108"/>
      <c r="N21" s="108"/>
      <c r="O21" s="110"/>
      <c r="P21" s="110"/>
      <c r="Q21" s="110"/>
      <c r="R21" s="110"/>
      <c r="S21" s="110"/>
      <c r="T21" s="110"/>
      <c r="U21" s="110"/>
      <c r="V21" s="110"/>
      <c r="W21" s="111"/>
      <c r="X21" s="111"/>
      <c r="Y21" s="111"/>
    </row>
    <row r="22" spans="1:25" ht="12.75" customHeight="1" x14ac:dyDescent="0.2">
      <c r="A22" s="915" t="s">
        <v>61</v>
      </c>
      <c r="B22" s="337" t="str">
        <f>Referenzwerte!A11</f>
        <v>z.B. Erdgas</v>
      </c>
      <c r="C22" s="114" t="e">
        <f>'Einsparung Wärme'!D16</f>
        <v>#DIV/0!</v>
      </c>
      <c r="D22" s="673">
        <v>0</v>
      </c>
      <c r="E22" s="357">
        <f>'Einsparung Wärme'!D19</f>
        <v>0</v>
      </c>
      <c r="F22" s="678">
        <v>0</v>
      </c>
      <c r="G22" s="357">
        <f>'Einsparung Wärme'!D53</f>
        <v>0</v>
      </c>
      <c r="H22" s="678">
        <v>0</v>
      </c>
      <c r="I22" s="357" t="e">
        <f>ROUND(C22*Referenzwerte!$B$11,2)+ROUND(E22*Referenzwerte!$C$11,2)+G22</f>
        <v>#DIV/0!</v>
      </c>
      <c r="J22" s="361">
        <f>ROUND(D22*Referenzwerte!$B$11,2)+ROUND(F22*Referenzwerte!$C$11,2)+H22</f>
        <v>0</v>
      </c>
      <c r="K22" s="108"/>
      <c r="L22" s="108"/>
      <c r="M22" s="108"/>
      <c r="N22" s="108"/>
      <c r="O22" s="110"/>
      <c r="P22" s="110"/>
      <c r="Q22" s="110"/>
      <c r="R22" s="110"/>
      <c r="S22" s="110"/>
      <c r="T22" s="110"/>
      <c r="U22" s="110"/>
      <c r="V22" s="110"/>
      <c r="W22" s="111"/>
      <c r="X22" s="111"/>
      <c r="Y22" s="111"/>
    </row>
    <row r="23" spans="1:25" ht="13.5" thickBot="1" x14ac:dyDescent="0.25">
      <c r="A23" s="916"/>
      <c r="B23" s="368" t="str">
        <f>Referenzwerte!A12</f>
        <v>z.B. Fernwärme</v>
      </c>
      <c r="C23" s="284" t="e">
        <f>'Einsparung Wärme'!D29</f>
        <v>#DIV/0!</v>
      </c>
      <c r="D23" s="674">
        <v>0</v>
      </c>
      <c r="E23" s="360">
        <f>'Einsparung Wärme'!D32</f>
        <v>0</v>
      </c>
      <c r="F23" s="679">
        <v>0</v>
      </c>
      <c r="G23" s="360">
        <f>'Einsparung Wärme'!D54</f>
        <v>0</v>
      </c>
      <c r="H23" s="679">
        <v>0</v>
      </c>
      <c r="I23" s="360" t="e">
        <f>ROUND(C23*Referenzwerte!$B$12,2)+ROUND(E23*Referenzwerte!$C$12,2)+G23</f>
        <v>#DIV/0!</v>
      </c>
      <c r="J23" s="365">
        <f>ROUND(D23*Referenzwerte!$B$12,2)+ROUND(F23*Referenzwerte!$C$12,2)+H23</f>
        <v>0</v>
      </c>
      <c r="K23" s="108"/>
      <c r="L23" s="108"/>
      <c r="M23" s="108"/>
      <c r="N23" s="108"/>
      <c r="O23" s="110"/>
      <c r="P23" s="110"/>
      <c r="Q23" s="110"/>
      <c r="R23" s="110"/>
      <c r="S23" s="110"/>
      <c r="T23" s="110"/>
      <c r="U23" s="110"/>
      <c r="V23" s="110"/>
      <c r="W23" s="111"/>
      <c r="X23" s="111"/>
      <c r="Y23" s="111"/>
    </row>
    <row r="24" spans="1:25" x14ac:dyDescent="0.2">
      <c r="A24" s="917"/>
      <c r="B24" s="380" t="s">
        <v>302</v>
      </c>
      <c r="C24" s="651" t="e">
        <f>SUM(C22:C23)</f>
        <v>#DIV/0!</v>
      </c>
      <c r="D24" s="784">
        <f>SUM(D22:D23)</f>
        <v>0</v>
      </c>
      <c r="E24" s="652"/>
      <c r="F24" s="653"/>
      <c r="G24" s="366">
        <f t="shared" ref="G24:J24" si="0">SUM(G22:G23)</f>
        <v>0</v>
      </c>
      <c r="H24" s="381">
        <f t="shared" si="0"/>
        <v>0</v>
      </c>
      <c r="I24" s="366" t="e">
        <f t="shared" si="0"/>
        <v>#DIV/0!</v>
      </c>
      <c r="J24" s="381">
        <f t="shared" si="0"/>
        <v>0</v>
      </c>
      <c r="K24" s="108"/>
      <c r="L24" s="783"/>
      <c r="M24" s="108"/>
      <c r="N24" s="108"/>
      <c r="O24" s="110"/>
      <c r="P24" s="110"/>
      <c r="Q24" s="110"/>
      <c r="R24" s="110"/>
      <c r="S24" s="110"/>
      <c r="T24" s="110"/>
      <c r="U24" s="110"/>
      <c r="V24" s="110"/>
      <c r="W24" s="329"/>
      <c r="X24" s="329"/>
      <c r="Y24" s="329"/>
    </row>
    <row r="25" spans="1:25" ht="13.5" thickBot="1" x14ac:dyDescent="0.25">
      <c r="A25" s="378"/>
      <c r="B25" s="115" t="s">
        <v>167</v>
      </c>
      <c r="C25" s="372"/>
      <c r="D25" s="373"/>
      <c r="E25" s="377"/>
      <c r="F25" s="370"/>
      <c r="G25" s="369"/>
      <c r="H25" s="370"/>
      <c r="I25" s="24">
        <f>ROUND((E67+L67)*Referenzwerte!$B$35,2)</f>
        <v>0</v>
      </c>
      <c r="J25" s="230">
        <f>ROUND((F67+M67)*Referenzwerte!$B$35,2)</f>
        <v>0</v>
      </c>
      <c r="K25" s="108"/>
      <c r="L25" s="108"/>
      <c r="M25" s="108"/>
      <c r="N25" s="108"/>
      <c r="O25" s="110"/>
      <c r="P25" s="110"/>
      <c r="Q25" s="110"/>
      <c r="R25" s="110"/>
      <c r="S25" s="110"/>
      <c r="T25" s="110"/>
      <c r="U25" s="110"/>
      <c r="V25" s="110"/>
      <c r="W25" s="226"/>
      <c r="X25" s="226"/>
      <c r="Y25" s="226"/>
    </row>
    <row r="26" spans="1:25" ht="13.5" thickBot="1" x14ac:dyDescent="0.25">
      <c r="A26" s="379"/>
      <c r="B26" s="17" t="s">
        <v>2</v>
      </c>
      <c r="C26" s="374"/>
      <c r="D26" s="375"/>
      <c r="E26" s="374"/>
      <c r="F26" s="375"/>
      <c r="G26" s="374"/>
      <c r="H26" s="375"/>
      <c r="I26" s="235" t="e">
        <f>SUM(I24:I25)</f>
        <v>#DIV/0!</v>
      </c>
      <c r="J26" s="237">
        <f>SUM(J24:J25)</f>
        <v>0</v>
      </c>
      <c r="K26" s="108"/>
      <c r="L26" s="108"/>
      <c r="M26" s="108"/>
      <c r="N26" s="108"/>
      <c r="O26" s="110"/>
      <c r="P26" s="110"/>
      <c r="Q26" s="110"/>
      <c r="R26" s="110"/>
      <c r="S26" s="110"/>
      <c r="T26" s="110"/>
      <c r="U26" s="110"/>
      <c r="V26" s="110"/>
      <c r="W26" s="111"/>
      <c r="X26" s="111"/>
      <c r="Y26" s="111"/>
    </row>
    <row r="27" spans="1:25" ht="8.25" customHeight="1" thickBot="1" x14ac:dyDescent="0.25">
      <c r="A27" s="63"/>
      <c r="B27" s="107"/>
      <c r="C27" s="108"/>
      <c r="D27" s="108"/>
      <c r="E27" s="108"/>
      <c r="F27" s="108"/>
      <c r="G27" s="108"/>
      <c r="H27" s="108"/>
      <c r="I27" s="108"/>
      <c r="J27" s="108"/>
      <c r="K27" s="108"/>
      <c r="L27" s="108"/>
      <c r="M27" s="109"/>
      <c r="N27" s="109"/>
      <c r="O27" s="110"/>
      <c r="P27" s="110"/>
      <c r="Q27" s="110"/>
      <c r="R27" s="110"/>
      <c r="S27" s="110"/>
      <c r="T27" s="110"/>
      <c r="U27" s="111"/>
      <c r="V27" s="111"/>
      <c r="W27" s="111"/>
    </row>
    <row r="28" spans="1:25" x14ac:dyDescent="0.2">
      <c r="A28" s="63"/>
      <c r="B28" s="930" t="s">
        <v>4</v>
      </c>
      <c r="C28" s="918" t="s">
        <v>90</v>
      </c>
      <c r="D28" s="918"/>
      <c r="E28" s="919"/>
      <c r="F28" s="919"/>
      <c r="G28" s="919"/>
      <c r="H28" s="919"/>
      <c r="I28" s="919"/>
      <c r="J28" s="919"/>
      <c r="K28" s="919"/>
      <c r="L28" s="920"/>
      <c r="M28" s="63"/>
      <c r="N28" s="63"/>
    </row>
    <row r="29" spans="1:25" ht="12.75" customHeight="1" x14ac:dyDescent="0.2">
      <c r="A29" s="63"/>
      <c r="B29" s="931"/>
      <c r="C29" s="911" t="str">
        <f>CONCATENATE("kWh (",Referenzwerte!B17,")")</f>
        <v>kWh (z.B. HT)</v>
      </c>
      <c r="D29" s="912"/>
      <c r="E29" s="911" t="str">
        <f>CONCATENATE("kWh (",Referenzwerte!B18,")")</f>
        <v>kWh (z.B. NT)</v>
      </c>
      <c r="F29" s="912"/>
      <c r="G29" s="913" t="s">
        <v>7</v>
      </c>
      <c r="H29" s="914"/>
      <c r="I29" s="895" t="s">
        <v>104</v>
      </c>
      <c r="J29" s="896"/>
      <c r="K29" s="928" t="s">
        <v>311</v>
      </c>
      <c r="L29" s="929"/>
      <c r="M29" s="63"/>
      <c r="N29" s="63"/>
    </row>
    <row r="30" spans="1:25" ht="13.5" thickBot="1" x14ac:dyDescent="0.25">
      <c r="A30" s="63"/>
      <c r="B30" s="931"/>
      <c r="C30" s="12" t="s">
        <v>22</v>
      </c>
      <c r="D30" s="13" t="s">
        <v>23</v>
      </c>
      <c r="E30" s="12" t="s">
        <v>22</v>
      </c>
      <c r="F30" s="13" t="s">
        <v>23</v>
      </c>
      <c r="G30" s="12" t="s">
        <v>22</v>
      </c>
      <c r="H30" s="13" t="s">
        <v>23</v>
      </c>
      <c r="I30" s="12" t="s">
        <v>22</v>
      </c>
      <c r="J30" s="14" t="s">
        <v>23</v>
      </c>
      <c r="K30" s="34" t="s">
        <v>22</v>
      </c>
      <c r="L30" s="35" t="s">
        <v>23</v>
      </c>
      <c r="M30" s="63"/>
      <c r="N30" s="63"/>
    </row>
    <row r="31" spans="1:25" x14ac:dyDescent="0.2">
      <c r="A31" s="63"/>
      <c r="B31" s="406" t="str">
        <f>B12</f>
        <v>Gbde1</v>
      </c>
      <c r="C31" s="357">
        <f>'Einsparung Strom'!D15</f>
        <v>0</v>
      </c>
      <c r="D31" s="678"/>
      <c r="E31" s="357">
        <f>'Einsparung Strom'!D29</f>
        <v>0</v>
      </c>
      <c r="F31" s="678"/>
      <c r="G31" s="371"/>
      <c r="H31" s="376"/>
      <c r="I31" s="409"/>
      <c r="J31" s="383"/>
      <c r="K31" s="382"/>
      <c r="L31" s="384"/>
      <c r="M31" s="63"/>
      <c r="N31" s="63"/>
    </row>
    <row r="32" spans="1:25" x14ac:dyDescent="0.2">
      <c r="A32" s="63"/>
      <c r="B32" s="407" t="str">
        <f t="shared" ref="B32:B40" si="1">B13</f>
        <v>Gbde2</v>
      </c>
      <c r="C32" s="359">
        <f>'Einsparung Strom'!D16</f>
        <v>0</v>
      </c>
      <c r="D32" s="683"/>
      <c r="E32" s="359">
        <f>'Einsparung Strom'!D30</f>
        <v>0</v>
      </c>
      <c r="F32" s="683"/>
      <c r="G32" s="385"/>
      <c r="H32" s="413"/>
      <c r="I32" s="410"/>
      <c r="J32" s="387"/>
      <c r="K32" s="386"/>
      <c r="L32" s="388"/>
      <c r="M32" s="63"/>
      <c r="N32" s="63"/>
    </row>
    <row r="33" spans="1:15" x14ac:dyDescent="0.2">
      <c r="A33" s="63"/>
      <c r="B33" s="407" t="str">
        <f t="shared" si="1"/>
        <v>Gbde3</v>
      </c>
      <c r="C33" s="359">
        <f>'Einsparung Strom'!D17</f>
        <v>0</v>
      </c>
      <c r="D33" s="683"/>
      <c r="E33" s="359">
        <f>'Einsparung Strom'!D31</f>
        <v>0</v>
      </c>
      <c r="F33" s="683"/>
      <c r="G33" s="385"/>
      <c r="H33" s="413"/>
      <c r="I33" s="410"/>
      <c r="J33" s="387"/>
      <c r="K33" s="386"/>
      <c r="L33" s="388"/>
      <c r="M33" s="63"/>
      <c r="N33" s="63"/>
    </row>
    <row r="34" spans="1:15" x14ac:dyDescent="0.2">
      <c r="A34" s="63"/>
      <c r="B34" s="407" t="str">
        <f t="shared" si="1"/>
        <v>Gbde4</v>
      </c>
      <c r="C34" s="359">
        <f>'Einsparung Strom'!D18</f>
        <v>0</v>
      </c>
      <c r="D34" s="683"/>
      <c r="E34" s="359">
        <f>'Einsparung Strom'!D32</f>
        <v>0</v>
      </c>
      <c r="F34" s="685"/>
      <c r="G34" s="385"/>
      <c r="H34" s="413"/>
      <c r="I34" s="410"/>
      <c r="J34" s="387"/>
      <c r="K34" s="386"/>
      <c r="L34" s="388"/>
      <c r="M34" s="231"/>
      <c r="N34" s="63"/>
    </row>
    <row r="35" spans="1:15" x14ac:dyDescent="0.2">
      <c r="A35" s="63"/>
      <c r="B35" s="407" t="str">
        <f t="shared" si="1"/>
        <v>Gbde5</v>
      </c>
      <c r="C35" s="359">
        <f>'Einsparung Strom'!D19</f>
        <v>0</v>
      </c>
      <c r="D35" s="683"/>
      <c r="E35" s="359">
        <f>'Einsparung Strom'!D33</f>
        <v>0</v>
      </c>
      <c r="F35" s="685"/>
      <c r="G35" s="385"/>
      <c r="H35" s="413"/>
      <c r="I35" s="410"/>
      <c r="J35" s="387"/>
      <c r="K35" s="386"/>
      <c r="L35" s="388"/>
      <c r="M35" s="236"/>
      <c r="N35" s="63"/>
    </row>
    <row r="36" spans="1:15" x14ac:dyDescent="0.2">
      <c r="A36" s="63"/>
      <c r="B36" s="407" t="str">
        <f t="shared" si="1"/>
        <v>Gbde6</v>
      </c>
      <c r="C36" s="359">
        <f>'Einsparung Strom'!D20</f>
        <v>0</v>
      </c>
      <c r="D36" s="683"/>
      <c r="E36" s="359">
        <f>'Einsparung Strom'!D34</f>
        <v>0</v>
      </c>
      <c r="F36" s="685"/>
      <c r="G36" s="385"/>
      <c r="H36" s="413"/>
      <c r="I36" s="410"/>
      <c r="J36" s="387"/>
      <c r="K36" s="386"/>
      <c r="L36" s="388"/>
      <c r="M36" s="53"/>
      <c r="N36" s="116"/>
    </row>
    <row r="37" spans="1:15" x14ac:dyDescent="0.2">
      <c r="A37" s="63"/>
      <c r="B37" s="407" t="str">
        <f t="shared" si="1"/>
        <v>Gbde7</v>
      </c>
      <c r="C37" s="359">
        <f>'Einsparung Strom'!D21</f>
        <v>0</v>
      </c>
      <c r="D37" s="683"/>
      <c r="E37" s="359">
        <f>'Einsparung Strom'!D35</f>
        <v>0</v>
      </c>
      <c r="F37" s="685"/>
      <c r="G37" s="385"/>
      <c r="H37" s="413"/>
      <c r="I37" s="410"/>
      <c r="J37" s="387"/>
      <c r="K37" s="386"/>
      <c r="L37" s="388"/>
      <c r="M37" s="63"/>
      <c r="N37" s="63"/>
    </row>
    <row r="38" spans="1:15" x14ac:dyDescent="0.2">
      <c r="A38" s="63"/>
      <c r="B38" s="407" t="str">
        <f t="shared" si="1"/>
        <v>Gbde8</v>
      </c>
      <c r="C38" s="359">
        <f>'Einsparung Strom'!D22</f>
        <v>0</v>
      </c>
      <c r="D38" s="683"/>
      <c r="E38" s="359">
        <f>'Einsparung Strom'!D36</f>
        <v>0</v>
      </c>
      <c r="F38" s="685"/>
      <c r="G38" s="385"/>
      <c r="H38" s="413"/>
      <c r="I38" s="410"/>
      <c r="J38" s="387"/>
      <c r="K38" s="386"/>
      <c r="L38" s="388"/>
      <c r="M38" s="63"/>
      <c r="N38" s="63"/>
    </row>
    <row r="39" spans="1:15" x14ac:dyDescent="0.2">
      <c r="A39" s="63"/>
      <c r="B39" s="407" t="str">
        <f t="shared" si="1"/>
        <v>Gbde9</v>
      </c>
      <c r="C39" s="359">
        <f>'Einsparung Strom'!D23</f>
        <v>0</v>
      </c>
      <c r="D39" s="683"/>
      <c r="E39" s="359">
        <f>'Einsparung Strom'!D37</f>
        <v>0</v>
      </c>
      <c r="F39" s="685"/>
      <c r="G39" s="385"/>
      <c r="H39" s="413"/>
      <c r="I39" s="410"/>
      <c r="J39" s="387"/>
      <c r="K39" s="386"/>
      <c r="L39" s="388"/>
      <c r="M39" s="63"/>
      <c r="N39" s="63"/>
    </row>
    <row r="40" spans="1:15" ht="13.5" thickBot="1" x14ac:dyDescent="0.25">
      <c r="A40" s="63"/>
      <c r="B40" s="408" t="str">
        <f t="shared" si="1"/>
        <v>Gbde10</v>
      </c>
      <c r="C40" s="360">
        <f>'Einsparung Strom'!D24</f>
        <v>0</v>
      </c>
      <c r="D40" s="679"/>
      <c r="E40" s="360">
        <f>'Einsparung Strom'!D38</f>
        <v>0</v>
      </c>
      <c r="F40" s="686"/>
      <c r="G40" s="389"/>
      <c r="H40" s="414"/>
      <c r="I40" s="411"/>
      <c r="J40" s="391"/>
      <c r="K40" s="390"/>
      <c r="L40" s="392"/>
      <c r="M40" s="63"/>
      <c r="N40" s="63"/>
    </row>
    <row r="41" spans="1:15" x14ac:dyDescent="0.2">
      <c r="A41" s="63"/>
      <c r="B41" s="393" t="s">
        <v>166</v>
      </c>
      <c r="C41" s="366">
        <f>ROUND('Einsparung Strom'!D25,2)</f>
        <v>0</v>
      </c>
      <c r="D41" s="684">
        <v>0</v>
      </c>
      <c r="E41" s="366">
        <f>ROUND('Einsparung Strom'!D39,2)</f>
        <v>0</v>
      </c>
      <c r="F41" s="684">
        <v>0</v>
      </c>
      <c r="G41" s="366">
        <f>ROUND('Einsparung Strom'!D43,2)</f>
        <v>0</v>
      </c>
      <c r="H41" s="687">
        <v>0</v>
      </c>
      <c r="I41" s="412">
        <f>ROUND('Einsparung Strom'!C45,2)</f>
        <v>0</v>
      </c>
      <c r="J41" s="675">
        <v>0</v>
      </c>
      <c r="K41" s="363">
        <f>ROUND(C41*Referenzwerte!$B$21,2)+ROUND(E41*Referenzwerte!$C$21,2)+ROUND(G41*Referenzwerte!$D$21,2)+I41</f>
        <v>0</v>
      </c>
      <c r="L41" s="394">
        <f>ROUND(D41*Referenzwerte!$B$21,2)+ROUND(F41*Referenzwerte!$C$21,2)+ROUND(H41*Referenzwerte!$D$21,2)+J41</f>
        <v>0</v>
      </c>
      <c r="M41" s="63"/>
      <c r="N41" s="63"/>
    </row>
    <row r="42" spans="1:15" x14ac:dyDescent="0.2">
      <c r="A42" s="63"/>
      <c r="B42" s="325" t="s">
        <v>168</v>
      </c>
      <c r="C42" s="399"/>
      <c r="D42" s="395"/>
      <c r="E42" s="399"/>
      <c r="F42" s="395"/>
      <c r="G42" s="399"/>
      <c r="H42" s="395"/>
      <c r="I42" s="396"/>
      <c r="J42" s="397"/>
      <c r="K42" s="362">
        <f>ROUND((E68+L68)*(Referenzwerte!$B$33-Referenzwerte!$B$21),2)</f>
        <v>0</v>
      </c>
      <c r="L42" s="398">
        <f>ROUND((F68+M68)*(Referenzwerte!$B$33-Referenzwerte!$B$21),2)</f>
        <v>0</v>
      </c>
      <c r="M42" s="63"/>
      <c r="N42" s="63"/>
    </row>
    <row r="43" spans="1:15" x14ac:dyDescent="0.2">
      <c r="A43" s="63"/>
      <c r="B43" s="325" t="s">
        <v>169</v>
      </c>
      <c r="C43" s="399"/>
      <c r="D43" s="395"/>
      <c r="E43" s="399"/>
      <c r="F43" s="395"/>
      <c r="G43" s="399"/>
      <c r="H43" s="395"/>
      <c r="I43" s="396"/>
      <c r="J43" s="397"/>
      <c r="K43" s="362">
        <f>ROUND((E69+L69)*Referenzwerte!$B$34,2)</f>
        <v>0</v>
      </c>
      <c r="L43" s="398">
        <f>ROUND((F69+M69)*Referenzwerte!$B$34,2)</f>
        <v>0</v>
      </c>
      <c r="M43" s="63"/>
      <c r="N43" s="63"/>
    </row>
    <row r="44" spans="1:15" ht="13.5" thickBot="1" x14ac:dyDescent="0.25">
      <c r="A44" s="63"/>
      <c r="B44" s="200" t="s">
        <v>91</v>
      </c>
      <c r="C44" s="377"/>
      <c r="D44" s="370"/>
      <c r="E44" s="377"/>
      <c r="F44" s="370"/>
      <c r="G44" s="377"/>
      <c r="H44" s="370"/>
      <c r="I44" s="415"/>
      <c r="J44" s="416"/>
      <c r="K44" s="707">
        <f>E73+E74+L73+L74</f>
        <v>0</v>
      </c>
      <c r="L44" s="816">
        <f>F73+F74+M73+M74</f>
        <v>0</v>
      </c>
      <c r="M44" s="63"/>
      <c r="N44" s="63"/>
    </row>
    <row r="45" spans="1:15" ht="13.5" thickBot="1" x14ac:dyDescent="0.25">
      <c r="A45" s="63"/>
      <c r="B45" s="405" t="s">
        <v>2</v>
      </c>
      <c r="C45" s="417"/>
      <c r="D45" s="418"/>
      <c r="E45" s="419"/>
      <c r="F45" s="420"/>
      <c r="G45" s="419"/>
      <c r="H45" s="420"/>
      <c r="I45" s="421"/>
      <c r="J45" s="421"/>
      <c r="K45" s="655">
        <f>SUM(K41:K44)</f>
        <v>0</v>
      </c>
      <c r="L45" s="656">
        <f>SUM(L41:L44)</f>
        <v>0</v>
      </c>
      <c r="M45" s="63"/>
      <c r="N45" s="63"/>
    </row>
    <row r="46" spans="1:15" ht="8.25" customHeight="1" thickBot="1" x14ac:dyDescent="0.25">
      <c r="A46" s="63"/>
      <c r="B46" s="63"/>
      <c r="C46" s="54"/>
      <c r="D46" s="54"/>
      <c r="E46" s="54"/>
      <c r="F46" s="54"/>
      <c r="G46" s="54"/>
      <c r="H46" s="54"/>
      <c r="I46" s="54"/>
      <c r="J46" s="54"/>
      <c r="K46" s="54"/>
      <c r="L46" s="324"/>
      <c r="M46" s="63"/>
      <c r="N46" s="63"/>
    </row>
    <row r="47" spans="1:15" x14ac:dyDescent="0.2">
      <c r="A47" s="63"/>
      <c r="B47" s="925" t="s">
        <v>50</v>
      </c>
      <c r="C47" s="932" t="s">
        <v>54</v>
      </c>
      <c r="D47" s="932"/>
      <c r="E47" s="932"/>
      <c r="F47" s="932"/>
      <c r="G47" s="933"/>
      <c r="H47" s="933"/>
      <c r="I47" s="933"/>
      <c r="J47" s="933"/>
      <c r="K47" s="933"/>
      <c r="L47" s="933"/>
      <c r="M47" s="933"/>
      <c r="N47" s="934"/>
      <c r="O47" s="117"/>
    </row>
    <row r="48" spans="1:15" x14ac:dyDescent="0.2">
      <c r="A48" s="63"/>
      <c r="B48" s="926"/>
      <c r="C48" s="891" t="s">
        <v>106</v>
      </c>
      <c r="D48" s="892"/>
      <c r="E48" s="891" t="s">
        <v>107</v>
      </c>
      <c r="F48" s="892"/>
      <c r="G48" s="891" t="s">
        <v>105</v>
      </c>
      <c r="H48" s="892"/>
      <c r="I48" s="893" t="s">
        <v>108</v>
      </c>
      <c r="J48" s="894"/>
      <c r="K48" s="895" t="s">
        <v>104</v>
      </c>
      <c r="L48" s="896"/>
      <c r="M48" s="889" t="s">
        <v>311</v>
      </c>
      <c r="N48" s="890"/>
    </row>
    <row r="49" spans="1:14" ht="13.5" thickBot="1" x14ac:dyDescent="0.25">
      <c r="A49" s="63"/>
      <c r="B49" s="927"/>
      <c r="C49" s="11" t="s">
        <v>22</v>
      </c>
      <c r="D49" s="10" t="s">
        <v>23</v>
      </c>
      <c r="E49" s="11" t="s">
        <v>22</v>
      </c>
      <c r="F49" s="10" t="s">
        <v>23</v>
      </c>
      <c r="G49" s="11" t="s">
        <v>22</v>
      </c>
      <c r="H49" s="10" t="s">
        <v>23</v>
      </c>
      <c r="I49" s="11" t="s">
        <v>22</v>
      </c>
      <c r="J49" s="10" t="s">
        <v>23</v>
      </c>
      <c r="K49" s="12" t="s">
        <v>22</v>
      </c>
      <c r="L49" s="14" t="s">
        <v>23</v>
      </c>
      <c r="M49" s="238" t="s">
        <v>22</v>
      </c>
      <c r="N49" s="239" t="s">
        <v>23</v>
      </c>
    </row>
    <row r="50" spans="1:14" x14ac:dyDescent="0.2">
      <c r="A50" s="63"/>
      <c r="B50" s="258" t="str">
        <f>B12</f>
        <v>Gbde1</v>
      </c>
      <c r="C50" s="275">
        <f>'Einsparung Wasser'!D14</f>
        <v>0</v>
      </c>
      <c r="D50" s="688"/>
      <c r="E50" s="275">
        <f>'Einsparung Wasser'!D28</f>
        <v>0</v>
      </c>
      <c r="F50" s="688"/>
      <c r="G50" s="286"/>
      <c r="H50" s="295"/>
      <c r="I50" s="286"/>
      <c r="J50" s="295"/>
      <c r="K50" s="287"/>
      <c r="L50" s="288"/>
      <c r="M50" s="286"/>
      <c r="N50" s="295"/>
    </row>
    <row r="51" spans="1:14" x14ac:dyDescent="0.2">
      <c r="A51" s="63"/>
      <c r="B51" s="259" t="str">
        <f t="shared" ref="B51:B59" si="2">B13</f>
        <v>Gbde2</v>
      </c>
      <c r="C51" s="275">
        <f>'Einsparung Wasser'!D15</f>
        <v>0</v>
      </c>
      <c r="D51" s="683"/>
      <c r="E51" s="275">
        <f>'Einsparung Wasser'!D29</f>
        <v>0</v>
      </c>
      <c r="F51" s="683"/>
      <c r="G51" s="286"/>
      <c r="H51" s="296"/>
      <c r="I51" s="286"/>
      <c r="J51" s="296"/>
      <c r="K51" s="290"/>
      <c r="L51" s="291"/>
      <c r="M51" s="289"/>
      <c r="N51" s="296"/>
    </row>
    <row r="52" spans="1:14" x14ac:dyDescent="0.2">
      <c r="A52" s="63"/>
      <c r="B52" s="259" t="str">
        <f t="shared" si="2"/>
        <v>Gbde3</v>
      </c>
      <c r="C52" s="275">
        <f>'Einsparung Wasser'!D16</f>
        <v>0</v>
      </c>
      <c r="D52" s="683"/>
      <c r="E52" s="275">
        <f>'Einsparung Wasser'!D30</f>
        <v>0</v>
      </c>
      <c r="F52" s="683"/>
      <c r="G52" s="286"/>
      <c r="H52" s="296"/>
      <c r="I52" s="286"/>
      <c r="J52" s="296"/>
      <c r="K52" s="290"/>
      <c r="L52" s="291"/>
      <c r="M52" s="289"/>
      <c r="N52" s="296"/>
    </row>
    <row r="53" spans="1:14" x14ac:dyDescent="0.2">
      <c r="A53" s="63"/>
      <c r="B53" s="259" t="str">
        <f t="shared" si="2"/>
        <v>Gbde4</v>
      </c>
      <c r="C53" s="275">
        <f>'Einsparung Wasser'!D17</f>
        <v>0</v>
      </c>
      <c r="D53" s="683"/>
      <c r="E53" s="275">
        <f>'Einsparung Wasser'!D31</f>
        <v>0</v>
      </c>
      <c r="F53" s="683"/>
      <c r="G53" s="286"/>
      <c r="H53" s="296"/>
      <c r="I53" s="286"/>
      <c r="J53" s="296"/>
      <c r="K53" s="290"/>
      <c r="L53" s="291"/>
      <c r="M53" s="289"/>
      <c r="N53" s="296"/>
    </row>
    <row r="54" spans="1:14" x14ac:dyDescent="0.2">
      <c r="A54" s="63"/>
      <c r="B54" s="259" t="str">
        <f t="shared" si="2"/>
        <v>Gbde5</v>
      </c>
      <c r="C54" s="275">
        <f>'Einsparung Wasser'!D18</f>
        <v>0</v>
      </c>
      <c r="D54" s="683"/>
      <c r="E54" s="275">
        <f>'Einsparung Wasser'!D32</f>
        <v>0</v>
      </c>
      <c r="F54" s="683"/>
      <c r="G54" s="286"/>
      <c r="H54" s="296"/>
      <c r="I54" s="286"/>
      <c r="J54" s="296"/>
      <c r="K54" s="290"/>
      <c r="L54" s="291"/>
      <c r="M54" s="289"/>
      <c r="N54" s="296"/>
    </row>
    <row r="55" spans="1:14" x14ac:dyDescent="0.2">
      <c r="A55" s="63"/>
      <c r="B55" s="259" t="str">
        <f t="shared" si="2"/>
        <v>Gbde6</v>
      </c>
      <c r="C55" s="275">
        <f>'Einsparung Wasser'!D19</f>
        <v>0</v>
      </c>
      <c r="D55" s="683"/>
      <c r="E55" s="275">
        <f>'Einsparung Wasser'!D33</f>
        <v>0</v>
      </c>
      <c r="F55" s="683"/>
      <c r="G55" s="286"/>
      <c r="H55" s="296"/>
      <c r="I55" s="286"/>
      <c r="J55" s="296"/>
      <c r="K55" s="290"/>
      <c r="L55" s="291"/>
      <c r="M55" s="289"/>
      <c r="N55" s="296"/>
    </row>
    <row r="56" spans="1:14" x14ac:dyDescent="0.2">
      <c r="A56" s="63"/>
      <c r="B56" s="259" t="str">
        <f t="shared" si="2"/>
        <v>Gbde7</v>
      </c>
      <c r="C56" s="275">
        <f>'Einsparung Wasser'!D20</f>
        <v>0</v>
      </c>
      <c r="D56" s="683"/>
      <c r="E56" s="275">
        <f>'Einsparung Wasser'!D34</f>
        <v>0</v>
      </c>
      <c r="F56" s="683"/>
      <c r="G56" s="286"/>
      <c r="H56" s="296"/>
      <c r="I56" s="286"/>
      <c r="J56" s="296"/>
      <c r="K56" s="290"/>
      <c r="L56" s="291"/>
      <c r="M56" s="289"/>
      <c r="N56" s="296"/>
    </row>
    <row r="57" spans="1:14" x14ac:dyDescent="0.2">
      <c r="A57" s="63"/>
      <c r="B57" s="259" t="str">
        <f t="shared" si="2"/>
        <v>Gbde8</v>
      </c>
      <c r="C57" s="275">
        <f>'Einsparung Wasser'!D21</f>
        <v>0</v>
      </c>
      <c r="D57" s="683"/>
      <c r="E57" s="275">
        <f>'Einsparung Wasser'!D35</f>
        <v>0</v>
      </c>
      <c r="F57" s="683"/>
      <c r="G57" s="286"/>
      <c r="H57" s="296"/>
      <c r="I57" s="286"/>
      <c r="J57" s="296"/>
      <c r="K57" s="290"/>
      <c r="L57" s="291"/>
      <c r="M57" s="289"/>
      <c r="N57" s="296"/>
    </row>
    <row r="58" spans="1:14" x14ac:dyDescent="0.2">
      <c r="A58" s="63"/>
      <c r="B58" s="259" t="str">
        <f t="shared" si="2"/>
        <v>Gbde9</v>
      </c>
      <c r="C58" s="275">
        <f>'Einsparung Wasser'!D22</f>
        <v>0</v>
      </c>
      <c r="D58" s="683"/>
      <c r="E58" s="275">
        <f>'Einsparung Wasser'!D36</f>
        <v>0</v>
      </c>
      <c r="F58" s="683"/>
      <c r="G58" s="286"/>
      <c r="H58" s="296"/>
      <c r="I58" s="286"/>
      <c r="J58" s="296"/>
      <c r="K58" s="290"/>
      <c r="L58" s="291"/>
      <c r="M58" s="289"/>
      <c r="N58" s="296"/>
    </row>
    <row r="59" spans="1:14" ht="13.5" thickBot="1" x14ac:dyDescent="0.25">
      <c r="A59" s="63"/>
      <c r="B59" s="257" t="str">
        <f t="shared" si="2"/>
        <v>Gbde10</v>
      </c>
      <c r="C59" s="232">
        <f>'Einsparung Wasser'!D23</f>
        <v>0</v>
      </c>
      <c r="D59" s="679"/>
      <c r="E59" s="232">
        <f>'Einsparung Wasser'!D37</f>
        <v>0</v>
      </c>
      <c r="F59" s="679"/>
      <c r="G59" s="292"/>
      <c r="H59" s="297"/>
      <c r="I59" s="292"/>
      <c r="J59" s="297"/>
      <c r="K59" s="293"/>
      <c r="L59" s="294"/>
      <c r="M59" s="292"/>
      <c r="N59" s="297"/>
    </row>
    <row r="60" spans="1:14" ht="13.5" thickBot="1" x14ac:dyDescent="0.25">
      <c r="A60" s="63"/>
      <c r="B60" s="17" t="s">
        <v>2</v>
      </c>
      <c r="C60" s="234">
        <f>ROUND('Einsparung Wasser'!D24,2)</f>
        <v>0</v>
      </c>
      <c r="D60" s="672">
        <v>0</v>
      </c>
      <c r="E60" s="234">
        <f>ROUND('Einsparung Wasser'!D38,2)</f>
        <v>0</v>
      </c>
      <c r="F60" s="672">
        <v>0</v>
      </c>
      <c r="G60" s="235">
        <f>ROUND(C60*Referenzwerte!$B$25,2)</f>
        <v>0</v>
      </c>
      <c r="H60" s="322">
        <f>ROUND(D60*Referenzwerte!$B$25,2)</f>
        <v>0</v>
      </c>
      <c r="I60" s="235">
        <f>ROUND(E60*Referenzwerte!$B$26,2)</f>
        <v>0</v>
      </c>
      <c r="J60" s="274">
        <f>ROUND(F60*Referenzwerte!$B$26,2)</f>
        <v>0</v>
      </c>
      <c r="K60" s="235">
        <f>ROUND('Einsparung Wasser'!D41+'Einsparung Wasser'!D42,2)</f>
        <v>0</v>
      </c>
      <c r="L60" s="689">
        <v>0</v>
      </c>
      <c r="M60" s="235">
        <f>G60+I60+K60</f>
        <v>0</v>
      </c>
      <c r="N60" s="274">
        <f>H60+J60+L60</f>
        <v>0</v>
      </c>
    </row>
    <row r="61" spans="1:14" ht="6.75" customHeight="1" x14ac:dyDescent="0.2">
      <c r="A61" s="63"/>
      <c r="B61" s="63"/>
      <c r="C61" s="54"/>
      <c r="D61" s="54"/>
      <c r="E61" s="54"/>
      <c r="F61" s="54"/>
      <c r="G61" s="54"/>
      <c r="H61" s="54"/>
      <c r="I61" s="54"/>
      <c r="J61" s="54"/>
      <c r="K61" s="54"/>
      <c r="L61" s="54"/>
      <c r="M61" s="63"/>
      <c r="N61" s="63"/>
    </row>
    <row r="62" spans="1:14" ht="8.25" customHeight="1" x14ac:dyDescent="0.2">
      <c r="A62" s="63"/>
      <c r="B62" s="63"/>
      <c r="C62" s="54"/>
      <c r="D62" s="54"/>
      <c r="E62" s="54"/>
      <c r="F62" s="54"/>
      <c r="G62" s="54"/>
      <c r="H62" s="54"/>
      <c r="I62" s="54"/>
      <c r="J62" s="54"/>
      <c r="K62" s="54"/>
      <c r="L62" s="54"/>
      <c r="M62" s="63"/>
      <c r="N62" s="63"/>
    </row>
    <row r="63" spans="1:14" ht="13.5" thickBot="1" x14ac:dyDescent="0.25">
      <c r="A63" s="63"/>
      <c r="B63" s="434" t="s">
        <v>327</v>
      </c>
      <c r="C63" s="422"/>
      <c r="D63" s="429"/>
      <c r="E63" s="90"/>
      <c r="F63" s="90"/>
      <c r="G63" s="54"/>
      <c r="H63" s="434" t="s">
        <v>328</v>
      </c>
      <c r="I63" s="422"/>
      <c r="J63" s="54"/>
      <c r="K63" s="54"/>
      <c r="L63" s="54"/>
      <c r="M63" s="63"/>
      <c r="N63" s="63"/>
    </row>
    <row r="64" spans="1:14" x14ac:dyDescent="0.2">
      <c r="A64" s="63"/>
      <c r="B64" s="401" t="s">
        <v>170</v>
      </c>
      <c r="C64" s="403">
        <f>'Eingabemaske Abrechnungen'!B34</f>
        <v>0</v>
      </c>
      <c r="D64" s="423"/>
      <c r="E64" s="430"/>
      <c r="F64" s="400"/>
      <c r="G64" s="54"/>
      <c r="H64" s="935" t="s">
        <v>170</v>
      </c>
      <c r="I64" s="945"/>
      <c r="J64" s="403">
        <f>'Eingabemaske Abrechnungen'!C34</f>
        <v>0</v>
      </c>
      <c r="K64" s="54"/>
      <c r="L64" s="54"/>
      <c r="M64" s="63"/>
      <c r="N64" s="63"/>
    </row>
    <row r="65" spans="1:14" ht="13.5" thickBot="1" x14ac:dyDescent="0.25">
      <c r="A65" s="63"/>
      <c r="B65" s="402" t="s">
        <v>171</v>
      </c>
      <c r="C65" s="404">
        <f>'Eingabemaske Abrechnungen'!B35</f>
        <v>0</v>
      </c>
      <c r="D65" s="423"/>
      <c r="E65" s="938" t="s">
        <v>22</v>
      </c>
      <c r="F65" s="938" t="s">
        <v>23</v>
      </c>
      <c r="G65" s="54"/>
      <c r="H65" s="901" t="s">
        <v>171</v>
      </c>
      <c r="I65" s="902"/>
      <c r="J65" s="404">
        <f>'Eingabemaske Abrechnungen'!C35</f>
        <v>0</v>
      </c>
      <c r="K65" s="54"/>
      <c r="L65" s="938" t="s">
        <v>22</v>
      </c>
      <c r="M65" s="938" t="s">
        <v>23</v>
      </c>
      <c r="N65" s="63"/>
    </row>
    <row r="66" spans="1:14" ht="13.5" thickBot="1" x14ac:dyDescent="0.25">
      <c r="A66" s="63"/>
      <c r="B66" s="422"/>
      <c r="C66" s="422"/>
      <c r="D66" s="422"/>
      <c r="E66" s="939"/>
      <c r="F66" s="939"/>
      <c r="G66" s="54"/>
      <c r="H66" s="54"/>
      <c r="I66" s="54"/>
      <c r="J66" s="54"/>
      <c r="K66" s="54"/>
      <c r="L66" s="939"/>
      <c r="M66" s="939"/>
      <c r="N66" s="63"/>
    </row>
    <row r="67" spans="1:14" x14ac:dyDescent="0.2">
      <c r="A67" s="63"/>
      <c r="B67" s="935" t="s">
        <v>172</v>
      </c>
      <c r="C67" s="936"/>
      <c r="D67" s="937"/>
      <c r="E67" s="426">
        <f>'Eingabemaske Abrechnungen'!B37</f>
        <v>0</v>
      </c>
      <c r="F67" s="669">
        <v>0</v>
      </c>
      <c r="G67" s="444"/>
      <c r="H67" s="864" t="s">
        <v>172</v>
      </c>
      <c r="I67" s="865"/>
      <c r="J67" s="865"/>
      <c r="K67" s="866"/>
      <c r="L67" s="445">
        <f>'Eingabemaske Abrechnungen'!C37</f>
        <v>0</v>
      </c>
      <c r="M67" s="669">
        <v>0</v>
      </c>
      <c r="N67" s="63"/>
    </row>
    <row r="68" spans="1:14" x14ac:dyDescent="0.2">
      <c r="A68" s="63"/>
      <c r="B68" s="858" t="s">
        <v>51</v>
      </c>
      <c r="C68" s="859"/>
      <c r="D68" s="860"/>
      <c r="E68" s="364">
        <f>'Eingabemaske Abrechnungen'!B39-'Eingabemaske Abrechnungen'!B40</f>
        <v>0</v>
      </c>
      <c r="F68" s="670">
        <v>0</v>
      </c>
      <c r="G68" s="444"/>
      <c r="H68" s="867" t="s">
        <v>51</v>
      </c>
      <c r="I68" s="868"/>
      <c r="J68" s="868"/>
      <c r="K68" s="869"/>
      <c r="L68" s="446">
        <f>'Eingabemaske Abrechnungen'!C39-'Eingabemaske Abrechnungen'!C40</f>
        <v>0</v>
      </c>
      <c r="M68" s="670">
        <v>0</v>
      </c>
      <c r="N68" s="63"/>
    </row>
    <row r="69" spans="1:14" ht="13.5" thickBot="1" x14ac:dyDescent="0.25">
      <c r="A69" s="63"/>
      <c r="B69" s="861" t="s">
        <v>52</v>
      </c>
      <c r="C69" s="862"/>
      <c r="D69" s="863"/>
      <c r="E69" s="24">
        <f>'Eingabemaske Abrechnungen'!B40</f>
        <v>0</v>
      </c>
      <c r="F69" s="671">
        <v>0</v>
      </c>
      <c r="G69" s="444"/>
      <c r="H69" s="870" t="s">
        <v>52</v>
      </c>
      <c r="I69" s="871"/>
      <c r="J69" s="871"/>
      <c r="K69" s="872"/>
      <c r="L69" s="564">
        <f>'Eingabemaske Abrechnungen'!C40</f>
        <v>0</v>
      </c>
      <c r="M69" s="690">
        <v>0</v>
      </c>
      <c r="N69" s="63"/>
    </row>
    <row r="70" spans="1:14" ht="13.5" thickBot="1" x14ac:dyDescent="0.25">
      <c r="A70" s="63"/>
      <c r="B70" s="940" t="s">
        <v>173</v>
      </c>
      <c r="C70" s="941"/>
      <c r="D70" s="942"/>
      <c r="E70" s="427">
        <f>ROUND(IF(C64&gt;0,(E68+E69)/$C$64,0),2)</f>
        <v>0</v>
      </c>
      <c r="F70" s="424">
        <f>ROUND(IF(C64&gt;0,(F68+F69)/$C$64,0),2)</f>
        <v>0</v>
      </c>
      <c r="G70" s="444"/>
      <c r="H70" s="873" t="s">
        <v>173</v>
      </c>
      <c r="I70" s="874"/>
      <c r="J70" s="874"/>
      <c r="K70" s="875"/>
      <c r="L70" s="447">
        <f>ROUND(IF(J64&gt;0,(L68+L69)/$J$64,0),2)</f>
        <v>0</v>
      </c>
      <c r="M70" s="424">
        <f>ROUND(IF(J64&gt;0,(M68+M69)/$J$64,0),2)</f>
        <v>0</v>
      </c>
      <c r="N70" s="63"/>
    </row>
    <row r="71" spans="1:14" x14ac:dyDescent="0.2">
      <c r="A71" s="63"/>
      <c r="B71" s="879" t="s">
        <v>329</v>
      </c>
      <c r="C71" s="880"/>
      <c r="D71" s="881"/>
      <c r="E71" s="428">
        <f>ROUND(E68*Referenzwerte!$B$33,2)+ROUND(E69*Referenzwerte!$B$34,2)</f>
        <v>0</v>
      </c>
      <c r="F71" s="425">
        <f>ROUND(F68*Referenzwerte!$B$33,2)+ROUND(F69*Referenzwerte!$B$34,2)</f>
        <v>0</v>
      </c>
      <c r="G71" s="444"/>
      <c r="H71" s="876" t="s">
        <v>331</v>
      </c>
      <c r="I71" s="877"/>
      <c r="J71" s="877"/>
      <c r="K71" s="878"/>
      <c r="L71" s="565">
        <f>ROUND(L68*Referenzwerte!$B$33,2)+ROUND(L69*Referenzwerte!$B$34,2)</f>
        <v>0</v>
      </c>
      <c r="M71" s="566">
        <f>ROUND(M68*Referenzwerte!$B$33,2)+ROUND(M69*Referenzwerte!$B$34,2)</f>
        <v>0</v>
      </c>
      <c r="N71" s="63"/>
    </row>
    <row r="72" spans="1:14" ht="13.5" thickBot="1" x14ac:dyDescent="0.25">
      <c r="A72" s="63"/>
      <c r="B72" s="853" t="s">
        <v>330</v>
      </c>
      <c r="C72" s="854"/>
      <c r="D72" s="855"/>
      <c r="E72" s="438">
        <v>0</v>
      </c>
      <c r="F72" s="691">
        <v>0</v>
      </c>
      <c r="G72" s="444"/>
      <c r="H72" s="853" t="s">
        <v>332</v>
      </c>
      <c r="I72" s="854"/>
      <c r="J72" s="854"/>
      <c r="K72" s="855"/>
      <c r="L72" s="438">
        <v>0</v>
      </c>
      <c r="M72" s="691">
        <v>0</v>
      </c>
      <c r="N72" s="63"/>
    </row>
    <row r="73" spans="1:14" x14ac:dyDescent="0.2">
      <c r="A73" s="63"/>
      <c r="B73" s="879" t="s">
        <v>277</v>
      </c>
      <c r="C73" s="880"/>
      <c r="D73" s="881"/>
      <c r="E73" s="706">
        <f>ROUND(IF(C64&gt;0,IF(C64&gt;100,0,(E68/C64)*(C64*Referenzwerte!$B$39+IF(C64&gt;50,(C64-50)*(Referenzwerte!$B$40-Referenzwerte!$B$39),0))),0),2)</f>
        <v>0</v>
      </c>
      <c r="F73" s="817">
        <f>ROUND(IF(C64&gt;0,IF(C64&gt;100,0,(F68/C64)*(C64*Referenzwerte!B39+IF(C64&gt;50,(C64-50)*(Referenzwerte!B41-Referenzwerte!B39),0))),0),2)</f>
        <v>0</v>
      </c>
      <c r="G73" s="215"/>
      <c r="H73" s="882" t="s">
        <v>279</v>
      </c>
      <c r="I73" s="883"/>
      <c r="J73" s="883"/>
      <c r="K73" s="883"/>
      <c r="L73" s="818">
        <f>ROUND(IF(J64&gt;0,IF(J64&gt;100,0,(L68/J64)*(J64*Referenzwerte!$B$39+IF(J64&gt;50,(J64-50)*(Referenzwerte!$B$40-Referenzwerte!$B$39),0))),0),2)</f>
        <v>0</v>
      </c>
      <c r="M73" s="817">
        <f>ROUND(IF(J64&gt;0,IF(J64&gt;100,0,(M68/J64)*(J64*Referenzwerte!B39+IF(J64&gt;50,(J64-50)*(Referenzwerte!B41-Referenzwerte!B39),0))),0),2)</f>
        <v>0</v>
      </c>
      <c r="N73" s="63"/>
    </row>
    <row r="74" spans="1:14" ht="13.5" thickBot="1" x14ac:dyDescent="0.25">
      <c r="A74" s="63"/>
      <c r="B74" s="853" t="s">
        <v>278</v>
      </c>
      <c r="C74" s="854"/>
      <c r="D74" s="855"/>
      <c r="E74" s="819">
        <f>ROUND(IF(C64&gt;0,(E69/C64)*(C64*Referenzwerte!$C$39+IF(C64&gt;50,(C64-50)*(Referenzwerte!$C$40-Referenzwerte!$C$39),0)+IF(C64&gt;100,(C64-100)*(Referenzwerte!$C$41-Referenzwerte!$C$40),0)+IF(F46&gt;250,(F46-250)*(Referenzwerte!$C$42-Referenzwerte!$C$41),0)),0),2)</f>
        <v>0</v>
      </c>
      <c r="F74" s="691">
        <f>ROUND(IF(C64&gt;0,(F69/C64)*(C64*Referenzwerte!C39+IF(C64&gt;50,(C64-50)*(Referenzwerte!C40-Referenzwerte!C39),0)+IF(C64&gt;100,(C64-100)*(Referenzwerte!C41-Referenzwerte!C40),0)+IF(C64&gt;250,(C64-250)*(Referenzwerte!C42-Referenzwerte!C41),0)),0),2)</f>
        <v>0</v>
      </c>
      <c r="G74" s="215"/>
      <c r="H74" s="884" t="s">
        <v>280</v>
      </c>
      <c r="I74" s="885"/>
      <c r="J74" s="885"/>
      <c r="K74" s="885"/>
      <c r="L74" s="820">
        <f>ROUND(IF(J64&gt;0,(L69/J64)*(J64*Referenzwerte!C39+IF(J64&gt;50,(J64-50)*(Referenzwerte!C40-Referenzwerte!C39),0)+IF(J64&gt;100,(J64-100)*(Referenzwerte!C41-Referenzwerte!C40),0)+IF(F46&gt;250,(F46-250)*(Referenzwerte!C42-Referenzwerte!C41),0)),0),2)</f>
        <v>0</v>
      </c>
      <c r="M74" s="691">
        <f>ROUND(IF(J64&gt;0,(M69/J64)*(J64*Referenzwerte!C39+IF(J64&gt;50,(J64-50)*(Referenzwerte!C40-Referenzwerte!C39),0)+IF(J64&gt;100,(J64-100)*(Referenzwerte!C41-Referenzwerte!C40),0)+IF(J64&gt;250,(J64-250)*(Referenzwerte!C42-Referenzwerte!C41),0)),0),2)</f>
        <v>0</v>
      </c>
      <c r="N74" s="63"/>
    </row>
    <row r="75" spans="1:14" ht="6" customHeight="1" x14ac:dyDescent="0.2">
      <c r="A75" s="63"/>
      <c r="B75" s="63"/>
      <c r="C75" s="54"/>
      <c r="D75" s="54"/>
      <c r="E75" s="54"/>
      <c r="F75" s="54"/>
      <c r="G75" s="54"/>
      <c r="H75" s="54"/>
      <c r="I75" s="54"/>
      <c r="J75" s="54"/>
      <c r="K75" s="54"/>
      <c r="L75" s="54"/>
      <c r="M75" s="63"/>
      <c r="N75" s="63"/>
    </row>
    <row r="76" spans="1:14" ht="6.75" customHeight="1" thickBot="1" x14ac:dyDescent="0.25">
      <c r="A76" s="63"/>
      <c r="B76" s="63"/>
      <c r="C76" s="54"/>
      <c r="D76" s="54"/>
      <c r="E76" s="54"/>
      <c r="F76" s="54"/>
      <c r="G76" s="54"/>
      <c r="H76" s="54"/>
      <c r="I76" s="54"/>
      <c r="J76" s="54"/>
      <c r="K76" s="54"/>
      <c r="L76" s="54"/>
      <c r="M76" s="63"/>
      <c r="N76" s="63"/>
    </row>
    <row r="77" spans="1:14" x14ac:dyDescent="0.2">
      <c r="A77" s="63"/>
      <c r="B77" s="943" t="s">
        <v>49</v>
      </c>
      <c r="C77" s="856" t="s">
        <v>21</v>
      </c>
      <c r="D77" s="857"/>
      <c r="E77" s="55"/>
      <c r="F77" s="55"/>
      <c r="G77" s="55"/>
      <c r="H77" s="118"/>
      <c r="I77" s="54"/>
      <c r="J77" s="54"/>
      <c r="K77" s="54"/>
      <c r="L77" s="54"/>
      <c r="M77" s="63"/>
      <c r="N77" s="63"/>
    </row>
    <row r="78" spans="1:14" ht="13.5" thickBot="1" x14ac:dyDescent="0.25">
      <c r="A78" s="63"/>
      <c r="B78" s="944"/>
      <c r="C78" s="431" t="s">
        <v>22</v>
      </c>
      <c r="D78" s="432" t="s">
        <v>23</v>
      </c>
      <c r="E78" s="54"/>
      <c r="F78" s="54"/>
      <c r="G78" s="54"/>
      <c r="H78" s="54"/>
      <c r="I78" s="54"/>
      <c r="J78" s="54"/>
      <c r="K78" s="54"/>
      <c r="L78" s="54"/>
      <c r="M78" s="63"/>
      <c r="N78" s="63"/>
    </row>
    <row r="79" spans="1:14" hidden="1" x14ac:dyDescent="0.2">
      <c r="A79" s="63"/>
      <c r="B79" s="258" t="str">
        <f>B12</f>
        <v>Gbde1</v>
      </c>
      <c r="C79" s="279"/>
      <c r="D79" s="276"/>
      <c r="E79" s="54"/>
      <c r="F79" s="54"/>
      <c r="G79" s="54"/>
      <c r="H79" s="54"/>
      <c r="I79" s="54"/>
      <c r="J79" s="54"/>
      <c r="K79" s="54"/>
      <c r="L79" s="54"/>
      <c r="M79" s="63"/>
      <c r="N79" s="63"/>
    </row>
    <row r="80" spans="1:14" hidden="1" x14ac:dyDescent="0.2">
      <c r="A80" s="63"/>
      <c r="B80" s="259" t="str">
        <f t="shared" ref="B80:B88" si="3">B13</f>
        <v>Gbde2</v>
      </c>
      <c r="C80" s="280"/>
      <c r="D80" s="229"/>
      <c r="E80" s="54"/>
      <c r="F80" s="54"/>
      <c r="G80" s="54"/>
      <c r="H80" s="54"/>
      <c r="I80" s="54"/>
      <c r="J80" s="54"/>
      <c r="K80" s="54"/>
      <c r="L80" s="54"/>
      <c r="M80" s="63"/>
      <c r="N80" s="63"/>
    </row>
    <row r="81" spans="1:14" hidden="1" x14ac:dyDescent="0.2">
      <c r="A81" s="63"/>
      <c r="B81" s="259" t="str">
        <f t="shared" si="3"/>
        <v>Gbde3</v>
      </c>
      <c r="C81" s="280"/>
      <c r="D81" s="229"/>
      <c r="E81" s="54"/>
      <c r="F81" s="54"/>
      <c r="G81" s="54"/>
      <c r="H81" s="54"/>
      <c r="I81" s="54"/>
      <c r="J81" s="54"/>
      <c r="K81" s="54"/>
      <c r="L81" s="54"/>
      <c r="M81" s="63"/>
      <c r="N81" s="63"/>
    </row>
    <row r="82" spans="1:14" hidden="1" x14ac:dyDescent="0.2">
      <c r="A82" s="63"/>
      <c r="B82" s="259" t="str">
        <f t="shared" si="3"/>
        <v>Gbde4</v>
      </c>
      <c r="C82" s="280"/>
      <c r="D82" s="229"/>
      <c r="E82" s="54"/>
      <c r="F82" s="54"/>
      <c r="G82" s="54"/>
      <c r="H82" s="54"/>
      <c r="I82" s="54"/>
      <c r="J82" s="54"/>
      <c r="K82" s="54"/>
      <c r="L82" s="54"/>
      <c r="M82" s="63"/>
      <c r="N82" s="63"/>
    </row>
    <row r="83" spans="1:14" hidden="1" x14ac:dyDescent="0.2">
      <c r="A83" s="63"/>
      <c r="B83" s="259" t="str">
        <f t="shared" si="3"/>
        <v>Gbde5</v>
      </c>
      <c r="C83" s="280"/>
      <c r="D83" s="229"/>
      <c r="E83" s="54"/>
      <c r="F83" s="54"/>
      <c r="G83" s="54"/>
      <c r="H83" s="54"/>
      <c r="I83" s="54"/>
      <c r="J83" s="54"/>
      <c r="K83" s="54"/>
      <c r="L83" s="54"/>
      <c r="M83" s="63"/>
      <c r="N83" s="63"/>
    </row>
    <row r="84" spans="1:14" hidden="1" x14ac:dyDescent="0.2">
      <c r="A84" s="63"/>
      <c r="B84" s="259" t="str">
        <f t="shared" si="3"/>
        <v>Gbde6</v>
      </c>
      <c r="C84" s="280"/>
      <c r="D84" s="229"/>
      <c r="E84" s="54"/>
      <c r="F84" s="54"/>
      <c r="G84" s="54"/>
      <c r="H84" s="54"/>
      <c r="I84" s="54"/>
      <c r="J84" s="54"/>
      <c r="K84" s="54"/>
      <c r="L84" s="54"/>
      <c r="M84" s="63"/>
      <c r="N84" s="63"/>
    </row>
    <row r="85" spans="1:14" hidden="1" x14ac:dyDescent="0.2">
      <c r="A85" s="63"/>
      <c r="B85" s="259" t="str">
        <f t="shared" si="3"/>
        <v>Gbde7</v>
      </c>
      <c r="C85" s="280"/>
      <c r="D85" s="229"/>
      <c r="E85" s="54"/>
      <c r="F85" s="54"/>
      <c r="G85" s="54"/>
      <c r="H85" s="54"/>
      <c r="I85" s="54"/>
      <c r="J85" s="54"/>
      <c r="K85" s="54"/>
      <c r="L85" s="54"/>
      <c r="M85" s="63"/>
      <c r="N85" s="63"/>
    </row>
    <row r="86" spans="1:14" hidden="1" x14ac:dyDescent="0.2">
      <c r="A86" s="63"/>
      <c r="B86" s="259" t="str">
        <f t="shared" si="3"/>
        <v>Gbde8</v>
      </c>
      <c r="C86" s="280"/>
      <c r="D86" s="229"/>
      <c r="E86" s="54"/>
      <c r="F86" s="54"/>
      <c r="G86" s="54"/>
      <c r="H86" s="54"/>
      <c r="I86" s="54"/>
      <c r="J86" s="54"/>
      <c r="K86" s="54"/>
      <c r="L86" s="54"/>
      <c r="M86" s="63"/>
      <c r="N86" s="63"/>
    </row>
    <row r="87" spans="1:14" hidden="1" x14ac:dyDescent="0.2">
      <c r="A87" s="63"/>
      <c r="B87" s="259" t="str">
        <f t="shared" si="3"/>
        <v>Gbde9</v>
      </c>
      <c r="C87" s="280"/>
      <c r="D87" s="229"/>
      <c r="E87" s="54"/>
      <c r="F87" s="54"/>
      <c r="G87" s="54"/>
      <c r="H87" s="54"/>
      <c r="I87" s="54"/>
      <c r="J87" s="54"/>
      <c r="K87" s="54"/>
      <c r="L87" s="54"/>
      <c r="M87" s="63"/>
      <c r="N87" s="63"/>
    </row>
    <row r="88" spans="1:14" ht="13.5" hidden="1" thickBot="1" x14ac:dyDescent="0.25">
      <c r="A88" s="63"/>
      <c r="B88" s="257" t="str">
        <f t="shared" si="3"/>
        <v>Gbde10</v>
      </c>
      <c r="C88" s="281"/>
      <c r="D88" s="233"/>
      <c r="E88" s="54"/>
      <c r="F88" s="54"/>
      <c r="G88" s="54"/>
      <c r="H88" s="54"/>
      <c r="I88" s="54"/>
      <c r="J88" s="54"/>
      <c r="K88" s="54"/>
      <c r="L88" s="54"/>
      <c r="M88" s="63"/>
      <c r="N88" s="63"/>
    </row>
    <row r="89" spans="1:14" ht="13.5" thickBot="1" x14ac:dyDescent="0.25">
      <c r="A89" s="63"/>
      <c r="B89" s="17" t="s">
        <v>2</v>
      </c>
      <c r="C89" s="235">
        <f>'Eingabemaske Abrechnungen'!B44</f>
        <v>0</v>
      </c>
      <c r="D89" s="672">
        <v>0</v>
      </c>
      <c r="E89" s="779" t="s">
        <v>285</v>
      </c>
      <c r="F89" s="54"/>
      <c r="G89" s="54"/>
      <c r="H89" s="54"/>
      <c r="I89" s="54"/>
      <c r="J89" s="54"/>
      <c r="K89" s="54"/>
      <c r="L89" s="54"/>
      <c r="M89" s="63"/>
      <c r="N89" s="63"/>
    </row>
    <row r="90" spans="1:14" ht="6.75" customHeight="1" thickBot="1" x14ac:dyDescent="0.25">
      <c r="A90" s="63"/>
      <c r="B90" s="63"/>
      <c r="C90" s="63"/>
      <c r="D90" s="63"/>
      <c r="E90" s="63"/>
      <c r="F90" s="63"/>
      <c r="G90" s="63"/>
      <c r="H90" s="63"/>
      <c r="I90" s="63"/>
      <c r="J90" s="63"/>
      <c r="K90" s="63"/>
      <c r="L90" s="63"/>
      <c r="M90" s="63"/>
      <c r="N90" s="63"/>
    </row>
    <row r="91" spans="1:14" ht="63.75" x14ac:dyDescent="0.2">
      <c r="A91" s="63"/>
      <c r="B91" s="660" t="s">
        <v>53</v>
      </c>
      <c r="C91" s="285" t="s">
        <v>312</v>
      </c>
      <c r="D91" s="285" t="s">
        <v>313</v>
      </c>
      <c r="E91" s="661" t="s">
        <v>314</v>
      </c>
      <c r="F91" s="90"/>
      <c r="G91" s="90"/>
      <c r="H91" s="90"/>
      <c r="I91" s="90"/>
      <c r="J91" s="90"/>
      <c r="K91" s="90"/>
      <c r="L91" s="90"/>
      <c r="M91" s="90"/>
      <c r="N91" s="63"/>
    </row>
    <row r="92" spans="1:14" ht="13.5" thickBot="1" x14ac:dyDescent="0.25">
      <c r="A92" s="63"/>
      <c r="B92" s="662" t="s">
        <v>2</v>
      </c>
      <c r="C92" s="708" t="e">
        <f>I26+K45+M60+C89</f>
        <v>#DIV/0!</v>
      </c>
      <c r="D92" s="663">
        <f>J26+L45+N60+D89</f>
        <v>0</v>
      </c>
      <c r="E92" s="664" t="e">
        <f>C92-D92</f>
        <v>#DIV/0!</v>
      </c>
      <c r="F92" s="90"/>
      <c r="G92" s="422"/>
      <c r="H92" s="422"/>
      <c r="I92" s="422"/>
      <c r="J92" s="422"/>
      <c r="K92" s="90"/>
      <c r="L92" s="90"/>
      <c r="M92" s="90"/>
      <c r="N92" s="63"/>
    </row>
    <row r="93" spans="1:14" ht="7.5" customHeight="1" thickBot="1" x14ac:dyDescent="0.25">
      <c r="A93" s="63"/>
      <c r="B93" s="63"/>
      <c r="C93" s="63"/>
      <c r="D93" s="63"/>
      <c r="E93" s="63"/>
      <c r="F93" s="90"/>
      <c r="G93" s="90"/>
      <c r="H93" s="90"/>
      <c r="I93" s="90"/>
      <c r="J93" s="90"/>
      <c r="K93" s="90"/>
      <c r="L93" s="90"/>
      <c r="M93" s="90"/>
      <c r="N93" s="63"/>
    </row>
    <row r="94" spans="1:14" ht="30" customHeight="1" thickBot="1" x14ac:dyDescent="0.25">
      <c r="B94" s="778" t="s">
        <v>315</v>
      </c>
      <c r="C94" s="639" t="e">
        <f>ROUND(IF(E92&gt;0,D92-E96+0.5*E92,C92-E96),2)</f>
        <v>#DIV/0!</v>
      </c>
      <c r="D94" s="63"/>
      <c r="E94" s="63"/>
      <c r="F94" s="90"/>
      <c r="G94" s="742"/>
      <c r="H94" s="422"/>
      <c r="I94" s="422"/>
      <c r="J94" s="422"/>
      <c r="K94" s="90"/>
      <c r="L94" s="90"/>
      <c r="M94" s="90"/>
      <c r="N94" s="63"/>
    </row>
    <row r="95" spans="1:14" ht="13.5" thickBot="1" x14ac:dyDescent="0.25">
      <c r="A95" s="63"/>
      <c r="B95" s="63"/>
      <c r="C95" s="63"/>
      <c r="D95" s="63"/>
      <c r="F95" s="63"/>
      <c r="G95" s="63"/>
      <c r="H95" s="63"/>
      <c r="I95" s="63"/>
      <c r="J95" s="63"/>
      <c r="K95" s="63"/>
      <c r="L95" s="63"/>
      <c r="M95" s="63"/>
      <c r="N95" s="63"/>
    </row>
    <row r="96" spans="1:14" ht="13.5" thickBot="1" x14ac:dyDescent="0.25">
      <c r="A96" s="63"/>
      <c r="B96" s="924" t="s">
        <v>316</v>
      </c>
      <c r="C96" s="922"/>
      <c r="D96" s="922"/>
      <c r="E96" s="665">
        <v>0</v>
      </c>
      <c r="F96" s="63"/>
      <c r="G96" s="63"/>
      <c r="H96" s="63"/>
      <c r="I96" s="63"/>
      <c r="J96" s="63"/>
      <c r="K96" s="63"/>
      <c r="L96" s="63"/>
      <c r="M96" s="63"/>
      <c r="N96" s="63"/>
    </row>
    <row r="97" spans="1:14" ht="12.75" customHeight="1" thickBot="1" x14ac:dyDescent="0.25">
      <c r="A97" s="63"/>
      <c r="B97" s="63"/>
      <c r="C97" s="63"/>
      <c r="D97" s="63"/>
      <c r="F97" s="63"/>
      <c r="G97" s="63"/>
      <c r="H97" s="63"/>
      <c r="I97" s="63"/>
      <c r="J97" s="63"/>
      <c r="K97" s="63"/>
      <c r="L97" s="63"/>
      <c r="M97" s="63"/>
      <c r="N97" s="63"/>
    </row>
    <row r="98" spans="1:14" ht="29.25" customHeight="1" thickBot="1" x14ac:dyDescent="0.25">
      <c r="A98" s="63"/>
      <c r="B98" s="921" t="s">
        <v>317</v>
      </c>
      <c r="C98" s="922"/>
      <c r="D98" s="923"/>
      <c r="E98" s="612" t="e">
        <f>IF(E92&gt;0,E96+0.5*E92,E96)</f>
        <v>#DIV/0!</v>
      </c>
      <c r="F98" s="63"/>
      <c r="G98" s="63"/>
      <c r="H98" s="63"/>
      <c r="I98" s="63"/>
      <c r="J98" s="63"/>
      <c r="K98" s="63"/>
      <c r="L98" s="63"/>
      <c r="M98" s="63"/>
      <c r="N98" s="63"/>
    </row>
    <row r="99" spans="1:14" x14ac:dyDescent="0.2">
      <c r="A99" s="63"/>
      <c r="B99" s="63"/>
      <c r="C99" s="63"/>
      <c r="D99" s="63"/>
      <c r="E99" s="63"/>
      <c r="F99" s="63"/>
      <c r="G99" s="63"/>
      <c r="H99" s="63"/>
      <c r="I99" s="63"/>
      <c r="J99" s="63"/>
      <c r="K99" s="63"/>
      <c r="L99" s="63"/>
      <c r="M99" s="63"/>
      <c r="N99" s="63"/>
    </row>
    <row r="100" spans="1:14" x14ac:dyDescent="0.2">
      <c r="A100" s="63"/>
      <c r="B100" s="63"/>
      <c r="C100" s="63"/>
      <c r="D100" s="63"/>
      <c r="E100" s="63"/>
      <c r="F100" s="63"/>
      <c r="G100" s="63"/>
      <c r="H100" s="63"/>
      <c r="I100" s="63"/>
      <c r="J100" s="63"/>
      <c r="K100" s="63"/>
      <c r="L100" s="63"/>
      <c r="M100" s="63"/>
      <c r="N100" s="63"/>
    </row>
    <row r="101" spans="1:14" x14ac:dyDescent="0.2">
      <c r="A101" s="63"/>
      <c r="B101" s="63"/>
      <c r="C101" s="63"/>
      <c r="D101" s="63"/>
      <c r="E101" s="63"/>
      <c r="F101" s="63"/>
      <c r="G101" s="63"/>
      <c r="H101" s="63"/>
      <c r="I101" s="63"/>
      <c r="J101" s="63"/>
      <c r="K101" s="63"/>
      <c r="L101" s="63"/>
      <c r="M101" s="63"/>
      <c r="N101" s="63"/>
    </row>
  </sheetData>
  <mergeCells count="50">
    <mergeCell ref="B98:D98"/>
    <mergeCell ref="B96:D96"/>
    <mergeCell ref="B47:B49"/>
    <mergeCell ref="K29:L29"/>
    <mergeCell ref="B28:B30"/>
    <mergeCell ref="C47:N47"/>
    <mergeCell ref="B72:D72"/>
    <mergeCell ref="B71:D71"/>
    <mergeCell ref="B67:D67"/>
    <mergeCell ref="E65:E66"/>
    <mergeCell ref="F65:F66"/>
    <mergeCell ref="B70:D70"/>
    <mergeCell ref="L65:L66"/>
    <mergeCell ref="M65:M66"/>
    <mergeCell ref="B77:B78"/>
    <mergeCell ref="H64:I64"/>
    <mergeCell ref="H65:I65"/>
    <mergeCell ref="B9:B11"/>
    <mergeCell ref="C9:J9"/>
    <mergeCell ref="A12:A21"/>
    <mergeCell ref="I29:J29"/>
    <mergeCell ref="C29:D29"/>
    <mergeCell ref="E29:F29"/>
    <mergeCell ref="G29:H29"/>
    <mergeCell ref="A22:A24"/>
    <mergeCell ref="C28:L28"/>
    <mergeCell ref="D5:G5"/>
    <mergeCell ref="M48:N48"/>
    <mergeCell ref="C48:D48"/>
    <mergeCell ref="G48:H48"/>
    <mergeCell ref="E48:F48"/>
    <mergeCell ref="I48:J48"/>
    <mergeCell ref="K48:L48"/>
    <mergeCell ref="C10:D10"/>
    <mergeCell ref="E10:F10"/>
    <mergeCell ref="I10:J10"/>
    <mergeCell ref="G10:H10"/>
    <mergeCell ref="H72:K72"/>
    <mergeCell ref="C77:D77"/>
    <mergeCell ref="B68:D68"/>
    <mergeCell ref="B69:D69"/>
    <mergeCell ref="H67:K67"/>
    <mergeCell ref="H68:K68"/>
    <mergeCell ref="H69:K69"/>
    <mergeCell ref="H70:K70"/>
    <mergeCell ref="H71:K71"/>
    <mergeCell ref="B73:D73"/>
    <mergeCell ref="B74:D74"/>
    <mergeCell ref="H73:K73"/>
    <mergeCell ref="H74:K74"/>
  </mergeCells>
  <phoneticPr fontId="3" type="noConversion"/>
  <conditionalFormatting sqref="M60">
    <cfRule type="cellIs" dxfId="9" priority="31" operator="greaterThanOrEqual">
      <formula>$N$60</formula>
    </cfRule>
    <cfRule type="cellIs" dxfId="8" priority="32" operator="lessThan">
      <formula>$N$60</formula>
    </cfRule>
  </conditionalFormatting>
  <conditionalFormatting sqref="I26">
    <cfRule type="cellIs" dxfId="7" priority="29" operator="greaterThanOrEqual">
      <formula>$J$26</formula>
    </cfRule>
    <cfRule type="cellIs" dxfId="6" priority="30" operator="lessThan">
      <formula>$J$26</formula>
    </cfRule>
  </conditionalFormatting>
  <conditionalFormatting sqref="C89">
    <cfRule type="cellIs" dxfId="5" priority="25" operator="greaterThanOrEqual">
      <formula>$D$89</formula>
    </cfRule>
    <cfRule type="cellIs" dxfId="4" priority="26" operator="lessThan">
      <formula>$D$89</formula>
    </cfRule>
  </conditionalFormatting>
  <conditionalFormatting sqref="C92">
    <cfRule type="cellIs" dxfId="3" priority="23" operator="greaterThanOrEqual">
      <formula>$D$92</formula>
    </cfRule>
    <cfRule type="cellIs" dxfId="2" priority="24" operator="lessThan">
      <formula>$D$92</formula>
    </cfRule>
  </conditionalFormatting>
  <conditionalFormatting sqref="K45">
    <cfRule type="cellIs" dxfId="1" priority="1" operator="lessThan">
      <formula>$L$45</formula>
    </cfRule>
    <cfRule type="cellIs" dxfId="0" priority="2" operator="greaterThanOrEqual">
      <formula>$L$45</formula>
    </cfRule>
  </conditionalFormatting>
  <pageMargins left="0.78740157480314965" right="0.78740157480314965" top="0.98425196850393704" bottom="0.98425196850393704" header="0.51181102362204722" footer="0.51181102362204722"/>
  <pageSetup paperSize="9" scale="73" fitToHeight="0" orientation="landscape" r:id="rId1"/>
  <headerFooter alignWithMargins="0">
    <oddFooter>&amp;LSeite &amp;P von &amp;N&amp;RLeitfaden Contracting der Bayerischen Staatlichen Hochbauverwaltung, Stand: Dezember/2017</oddFooter>
  </headerFooter>
  <rowBreaks count="1" manualBreakCount="1">
    <brk id="46" max="13"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tabColor theme="6" tint="0.39997558519241921"/>
    <pageSetUpPr fitToPage="1"/>
  </sheetPr>
  <dimension ref="A1:AA76"/>
  <sheetViews>
    <sheetView view="pageBreakPreview" topLeftCell="A25" zoomScale="85" zoomScaleNormal="85" zoomScaleSheetLayoutView="85" workbookViewId="0">
      <selection activeCell="B57" sqref="B57"/>
    </sheetView>
  </sheetViews>
  <sheetFormatPr baseColWidth="10" defaultColWidth="12" defaultRowHeight="12.75" x14ac:dyDescent="0.2"/>
  <cols>
    <col min="1" max="1" width="5.140625" style="180" customWidth="1"/>
    <col min="2" max="2" width="40" style="122" customWidth="1"/>
    <col min="3" max="3" width="22.7109375" style="122" customWidth="1"/>
    <col min="4" max="4" width="20.5703125" style="122" customWidth="1"/>
    <col min="5" max="5" width="19.7109375" style="122" customWidth="1"/>
    <col min="6" max="6" width="12.42578125" style="122" customWidth="1"/>
    <col min="7" max="7" width="17.5703125" style="122" customWidth="1"/>
    <col min="8" max="8" width="15.85546875" style="122" customWidth="1"/>
    <col min="9" max="9" width="24.140625" style="122" customWidth="1"/>
    <col min="10" max="10" width="19.5703125" style="123" customWidth="1"/>
    <col min="11" max="11" width="17.7109375" style="123" customWidth="1"/>
    <col min="12" max="16384" width="12" style="123"/>
  </cols>
  <sheetData>
    <row r="1" spans="1:14" x14ac:dyDescent="0.2">
      <c r="A1" s="120"/>
      <c r="B1" s="50" t="s">
        <v>59</v>
      </c>
      <c r="C1" s="121"/>
      <c r="D1" s="121"/>
      <c r="E1" s="121"/>
      <c r="F1" s="121"/>
      <c r="G1" s="121"/>
    </row>
    <row r="2" spans="1:14" x14ac:dyDescent="0.2">
      <c r="A2" s="120"/>
      <c r="B2" s="121"/>
      <c r="C2" s="121"/>
      <c r="D2" s="121"/>
      <c r="E2" s="121"/>
      <c r="F2" s="121"/>
      <c r="G2" s="121"/>
    </row>
    <row r="3" spans="1:14" x14ac:dyDescent="0.2">
      <c r="A3" s="120"/>
      <c r="B3" s="51" t="s">
        <v>142</v>
      </c>
      <c r="C3" s="121"/>
      <c r="D3" s="121"/>
      <c r="E3" s="121"/>
      <c r="F3" s="121"/>
      <c r="G3" s="121"/>
    </row>
    <row r="4" spans="1:14" s="127" customFormat="1" ht="15" customHeight="1" x14ac:dyDescent="0.2">
      <c r="A4" s="57"/>
      <c r="B4" s="124"/>
      <c r="C4" s="57"/>
      <c r="D4" s="57"/>
      <c r="E4" s="57"/>
      <c r="F4" s="57"/>
      <c r="G4" s="57"/>
      <c r="H4" s="125"/>
      <c r="I4" s="126"/>
      <c r="J4" s="126"/>
      <c r="K4" s="126"/>
      <c r="L4" s="126"/>
      <c r="M4" s="126"/>
      <c r="N4" s="126"/>
    </row>
    <row r="5" spans="1:14" s="127" customFormat="1" ht="16.5" customHeight="1" x14ac:dyDescent="0.2">
      <c r="A5" s="57"/>
      <c r="B5" s="48" t="s">
        <v>0</v>
      </c>
      <c r="C5" s="886" t="str">
        <f>Referenzwerte!C5</f>
        <v>Musterliegenschaft</v>
      </c>
      <c r="D5" s="887"/>
      <c r="E5" s="887"/>
      <c r="F5" s="888"/>
      <c r="G5" s="121"/>
      <c r="H5" s="126"/>
      <c r="I5" s="126"/>
      <c r="J5" s="126"/>
      <c r="K5" s="126"/>
      <c r="L5" s="126"/>
      <c r="M5" s="126"/>
    </row>
    <row r="6" spans="1:14" s="127" customFormat="1" ht="18" x14ac:dyDescent="0.25">
      <c r="A6" s="57"/>
      <c r="B6" s="52"/>
      <c r="C6" s="63"/>
      <c r="D6" s="63"/>
      <c r="E6" s="63"/>
      <c r="F6" s="63"/>
      <c r="G6" s="121"/>
      <c r="H6" s="126"/>
      <c r="I6" s="126"/>
      <c r="J6" s="126"/>
      <c r="K6" s="126"/>
      <c r="L6" s="126"/>
      <c r="M6" s="126"/>
    </row>
    <row r="7" spans="1:14" s="127" customFormat="1" ht="18" customHeight="1" x14ac:dyDescent="0.2">
      <c r="A7" s="57"/>
      <c r="B7" s="240" t="s">
        <v>36</v>
      </c>
      <c r="C7" s="252">
        <f>'Eingabemaske Abrechnungen'!B7</f>
        <v>2016</v>
      </c>
      <c r="D7" s="90"/>
      <c r="E7" s="63"/>
      <c r="F7" s="63"/>
      <c r="G7" s="121"/>
      <c r="H7" s="126"/>
      <c r="I7" s="126"/>
      <c r="J7" s="126"/>
      <c r="K7" s="126"/>
      <c r="L7" s="126"/>
      <c r="M7" s="126"/>
    </row>
    <row r="8" spans="1:14" s="127" customFormat="1" ht="15.75" customHeight="1" x14ac:dyDescent="0.2">
      <c r="A8" s="57"/>
      <c r="B8" s="128"/>
      <c r="C8" s="129"/>
      <c r="D8" s="121"/>
      <c r="E8" s="121"/>
      <c r="F8" s="121"/>
      <c r="G8" s="121"/>
      <c r="H8" s="125"/>
      <c r="I8" s="126"/>
      <c r="J8" s="126"/>
      <c r="K8" s="126"/>
      <c r="L8" s="126"/>
      <c r="M8" s="126"/>
      <c r="N8" s="126"/>
    </row>
    <row r="9" spans="1:14" s="127" customFormat="1" ht="20.25" x14ac:dyDescent="0.2">
      <c r="A9" s="57"/>
      <c r="B9" s="336" t="str">
        <f>Referenzwerte!A11</f>
        <v>z.B. Erdgas</v>
      </c>
      <c r="C9" s="130" t="s">
        <v>145</v>
      </c>
      <c r="D9" s="121"/>
      <c r="E9" s="121"/>
      <c r="F9" s="121"/>
      <c r="G9" s="121"/>
      <c r="H9" s="125"/>
      <c r="I9" s="126"/>
      <c r="J9" s="126"/>
      <c r="K9" s="126"/>
      <c r="L9" s="126"/>
      <c r="M9" s="126"/>
      <c r="N9" s="126"/>
    </row>
    <row r="10" spans="1:14" s="127" customFormat="1" ht="6.75" customHeight="1" x14ac:dyDescent="0.2">
      <c r="A10" s="57"/>
      <c r="B10" s="130"/>
      <c r="C10" s="130"/>
      <c r="D10" s="121"/>
      <c r="E10" s="121"/>
      <c r="F10" s="121"/>
      <c r="G10" s="121"/>
      <c r="H10" s="831"/>
      <c r="I10" s="126"/>
      <c r="J10" s="126"/>
      <c r="K10" s="126"/>
      <c r="L10" s="126"/>
      <c r="M10" s="126"/>
      <c r="N10" s="126"/>
    </row>
    <row r="11" spans="1:14" s="127" customFormat="1" x14ac:dyDescent="0.2">
      <c r="A11" s="57"/>
      <c r="B11" s="824" t="s">
        <v>309</v>
      </c>
      <c r="C11" s="825"/>
      <c r="D11" s="826"/>
      <c r="E11" s="121"/>
      <c r="F11" s="121"/>
      <c r="G11" s="121"/>
      <c r="H11" s="831"/>
      <c r="I11" s="126"/>
      <c r="J11" s="126"/>
      <c r="K11" s="126"/>
      <c r="L11" s="126"/>
      <c r="M11" s="126"/>
      <c r="N11" s="126"/>
    </row>
    <row r="12" spans="1:14" s="127" customFormat="1" x14ac:dyDescent="0.2">
      <c r="A12" s="57"/>
      <c r="B12" s="827" t="s">
        <v>294</v>
      </c>
      <c r="C12" s="828">
        <f>Referenzwerte!B11</f>
        <v>0</v>
      </c>
      <c r="D12" s="829" t="s">
        <v>293</v>
      </c>
      <c r="E12" s="121"/>
      <c r="F12" s="121"/>
      <c r="G12" s="121"/>
      <c r="H12" s="831"/>
      <c r="I12" s="126"/>
      <c r="J12" s="126"/>
      <c r="K12" s="126"/>
      <c r="L12" s="126"/>
      <c r="M12" s="126"/>
      <c r="N12" s="126"/>
    </row>
    <row r="13" spans="1:14" s="127" customFormat="1" x14ac:dyDescent="0.2">
      <c r="A13" s="57"/>
      <c r="B13" s="827" t="s">
        <v>38</v>
      </c>
      <c r="C13" s="828">
        <f>Referenzwerte!C11</f>
        <v>0</v>
      </c>
      <c r="D13" s="829" t="s">
        <v>295</v>
      </c>
      <c r="E13" s="121"/>
      <c r="F13" s="121"/>
      <c r="G13" s="121"/>
      <c r="H13" s="831"/>
      <c r="I13" s="126"/>
      <c r="J13" s="126"/>
      <c r="K13" s="126"/>
      <c r="L13" s="126"/>
      <c r="M13" s="126"/>
      <c r="N13" s="126"/>
    </row>
    <row r="14" spans="1:14" s="127" customFormat="1" ht="21" thickBot="1" x14ac:dyDescent="0.25">
      <c r="A14" s="57"/>
      <c r="B14" s="130"/>
      <c r="C14" s="130"/>
      <c r="D14" s="121"/>
      <c r="E14" s="121"/>
      <c r="F14" s="121"/>
      <c r="G14" s="121"/>
      <c r="H14" s="831"/>
      <c r="I14" s="126"/>
      <c r="J14" s="126"/>
      <c r="K14" s="126"/>
      <c r="L14" s="126"/>
      <c r="M14" s="126"/>
      <c r="N14" s="126"/>
    </row>
    <row r="15" spans="1:14" s="127" customFormat="1" ht="39" thickBot="1" x14ac:dyDescent="0.25">
      <c r="A15" s="57"/>
      <c r="B15" s="5" t="s">
        <v>43</v>
      </c>
      <c r="C15" s="6" t="s">
        <v>99</v>
      </c>
      <c r="D15" s="7" t="s">
        <v>19</v>
      </c>
      <c r="E15" s="124"/>
      <c r="F15" s="124"/>
      <c r="G15" s="124"/>
      <c r="H15" s="126"/>
      <c r="I15" s="126"/>
      <c r="J15" s="126"/>
      <c r="K15" s="126"/>
    </row>
    <row r="16" spans="1:14" s="127" customFormat="1" ht="13.5" thickBot="1" x14ac:dyDescent="0.25">
      <c r="A16" s="57"/>
      <c r="B16" s="113">
        <f>'Baseline Wärme'!D21</f>
        <v>0</v>
      </c>
      <c r="C16" s="496" t="e">
        <f>Witterungsbereinigung!B28</f>
        <v>#DIV/0!</v>
      </c>
      <c r="D16" s="132" t="e">
        <f>B16-C16</f>
        <v>#DIV/0!</v>
      </c>
      <c r="E16" s="834" t="e">
        <f>ROUND(D16*C12,2)</f>
        <v>#DIV/0!</v>
      </c>
      <c r="F16" s="124"/>
      <c r="G16" s="124"/>
      <c r="H16" s="125"/>
      <c r="I16" s="126"/>
      <c r="J16" s="126"/>
      <c r="K16" s="126"/>
      <c r="L16" s="126"/>
      <c r="M16" s="126"/>
      <c r="N16" s="126"/>
    </row>
    <row r="17" spans="1:14" s="127" customFormat="1" ht="14.25" customHeight="1" thickBot="1" x14ac:dyDescent="0.25">
      <c r="A17" s="57"/>
      <c r="B17" s="133"/>
      <c r="C17" s="121"/>
      <c r="D17" s="121"/>
      <c r="E17" s="121"/>
      <c r="F17" s="121"/>
      <c r="G17" s="121"/>
      <c r="H17" s="125"/>
      <c r="I17" s="126"/>
      <c r="J17" s="126"/>
      <c r="K17" s="126"/>
      <c r="L17" s="126"/>
      <c r="M17" s="126"/>
      <c r="N17" s="126"/>
    </row>
    <row r="18" spans="1:14" s="127" customFormat="1" ht="44.25" thickBot="1" x14ac:dyDescent="0.25">
      <c r="A18" s="57"/>
      <c r="B18" s="5" t="s">
        <v>55</v>
      </c>
      <c r="C18" s="6" t="s">
        <v>17</v>
      </c>
      <c r="D18" s="7" t="s">
        <v>18</v>
      </c>
      <c r="E18" s="121"/>
      <c r="F18" s="121"/>
      <c r="G18" s="121"/>
      <c r="H18" s="125"/>
      <c r="I18" s="126"/>
      <c r="J18" s="126"/>
      <c r="K18" s="126"/>
      <c r="L18" s="126"/>
      <c r="M18" s="126"/>
      <c r="N18" s="126"/>
    </row>
    <row r="19" spans="1:14" s="127" customFormat="1" ht="14.25" customHeight="1" thickBot="1" x14ac:dyDescent="0.25">
      <c r="A19" s="57"/>
      <c r="B19" s="134">
        <f>'Baseline Wärme'!D28</f>
        <v>0</v>
      </c>
      <c r="C19" s="131">
        <f>'Eingabemaske Abrechnungen'!B17</f>
        <v>0</v>
      </c>
      <c r="D19" s="132">
        <f>B19-C19</f>
        <v>0</v>
      </c>
      <c r="E19" s="834">
        <f>ROUND(D19*C13,2)</f>
        <v>0</v>
      </c>
      <c r="F19" s="121"/>
      <c r="G19" s="121"/>
      <c r="H19" s="125"/>
      <c r="I19" s="126"/>
      <c r="J19" s="126"/>
      <c r="K19" s="126"/>
      <c r="L19" s="126"/>
      <c r="M19" s="126"/>
      <c r="N19" s="126"/>
    </row>
    <row r="20" spans="1:14" s="127" customFormat="1" ht="15.75" customHeight="1" x14ac:dyDescent="0.2">
      <c r="A20" s="57"/>
      <c r="B20" s="133"/>
      <c r="C20" s="121"/>
      <c r="D20" s="121"/>
      <c r="E20" s="121"/>
      <c r="F20" s="121"/>
      <c r="G20" s="121"/>
      <c r="H20" s="125"/>
      <c r="I20" s="126"/>
      <c r="J20" s="126"/>
      <c r="K20" s="126"/>
      <c r="L20" s="126"/>
      <c r="M20" s="126"/>
      <c r="N20" s="126"/>
    </row>
    <row r="21" spans="1:14" s="127" customFormat="1" ht="21" customHeight="1" x14ac:dyDescent="0.2">
      <c r="A21" s="57"/>
      <c r="B21" s="133"/>
      <c r="C21" s="121"/>
      <c r="D21" s="121"/>
      <c r="E21" s="121"/>
      <c r="F21" s="121"/>
      <c r="G21" s="121"/>
      <c r="H21" s="125"/>
      <c r="I21" s="126"/>
      <c r="J21" s="126"/>
      <c r="K21" s="126"/>
      <c r="L21" s="126"/>
      <c r="M21" s="126"/>
      <c r="N21" s="126"/>
    </row>
    <row r="22" spans="1:14" s="127" customFormat="1" ht="20.25" x14ac:dyDescent="0.2">
      <c r="A22" s="57"/>
      <c r="B22" s="336" t="str">
        <f>Referenzwerte!A12</f>
        <v>z.B. Fernwärme</v>
      </c>
      <c r="C22" s="130" t="s">
        <v>145</v>
      </c>
      <c r="D22" s="121"/>
      <c r="E22" s="121"/>
      <c r="F22" s="121"/>
      <c r="G22" s="121"/>
      <c r="H22" s="125"/>
      <c r="I22" s="126"/>
      <c r="J22" s="126"/>
      <c r="K22" s="126"/>
      <c r="L22" s="126"/>
      <c r="M22" s="126"/>
      <c r="N22" s="126"/>
    </row>
    <row r="23" spans="1:14" s="127" customFormat="1" ht="5.25" customHeight="1" x14ac:dyDescent="0.2">
      <c r="A23" s="57"/>
      <c r="B23" s="130"/>
      <c r="C23" s="130"/>
      <c r="D23" s="121"/>
      <c r="E23" s="121"/>
      <c r="F23" s="121"/>
      <c r="G23" s="121"/>
      <c r="H23" s="831"/>
      <c r="I23" s="126"/>
      <c r="J23" s="126"/>
      <c r="K23" s="126"/>
      <c r="L23" s="126"/>
      <c r="M23" s="126"/>
      <c r="N23" s="126"/>
    </row>
    <row r="24" spans="1:14" s="127" customFormat="1" x14ac:dyDescent="0.2">
      <c r="A24" s="57"/>
      <c r="B24" s="824" t="s">
        <v>309</v>
      </c>
      <c r="C24" s="825"/>
      <c r="D24" s="826"/>
      <c r="E24" s="121"/>
      <c r="F24" s="121"/>
      <c r="G24" s="121"/>
      <c r="H24" s="831"/>
      <c r="I24" s="126"/>
      <c r="J24" s="126"/>
      <c r="K24" s="126"/>
      <c r="L24" s="126"/>
      <c r="M24" s="126"/>
      <c r="N24" s="126"/>
    </row>
    <row r="25" spans="1:14" s="127" customFormat="1" x14ac:dyDescent="0.2">
      <c r="A25" s="57"/>
      <c r="B25" s="827" t="s">
        <v>294</v>
      </c>
      <c r="C25" s="828">
        <f>Referenzwerte!B12</f>
        <v>0</v>
      </c>
      <c r="D25" s="829" t="s">
        <v>293</v>
      </c>
      <c r="E25" s="121"/>
      <c r="F25" s="121"/>
      <c r="G25" s="121"/>
      <c r="H25" s="831"/>
      <c r="I25" s="126"/>
      <c r="J25" s="126"/>
      <c r="K25" s="126"/>
      <c r="L25" s="126"/>
      <c r="M25" s="126"/>
      <c r="N25" s="126"/>
    </row>
    <row r="26" spans="1:14" s="127" customFormat="1" x14ac:dyDescent="0.2">
      <c r="A26" s="57"/>
      <c r="B26" s="827" t="s">
        <v>38</v>
      </c>
      <c r="C26" s="828">
        <f>Referenzwerte!C12</f>
        <v>0</v>
      </c>
      <c r="D26" s="829" t="s">
        <v>295</v>
      </c>
      <c r="E26" s="121"/>
      <c r="F26" s="121"/>
      <c r="G26" s="121"/>
      <c r="H26" s="831"/>
      <c r="I26" s="126"/>
      <c r="J26" s="126"/>
      <c r="K26" s="126"/>
      <c r="L26" s="126"/>
      <c r="M26" s="126"/>
      <c r="N26" s="126"/>
    </row>
    <row r="27" spans="1:14" s="127" customFormat="1" ht="21" thickBot="1" x14ac:dyDescent="0.25">
      <c r="A27" s="57"/>
      <c r="B27" s="130"/>
      <c r="C27" s="130"/>
      <c r="D27" s="121"/>
      <c r="E27" s="121"/>
      <c r="F27" s="121"/>
      <c r="G27" s="121"/>
      <c r="H27" s="831"/>
      <c r="I27" s="126"/>
      <c r="J27" s="126"/>
      <c r="K27" s="126"/>
      <c r="L27" s="126"/>
      <c r="M27" s="126"/>
      <c r="N27" s="126"/>
    </row>
    <row r="28" spans="1:14" s="127" customFormat="1" ht="39" thickBot="1" x14ac:dyDescent="0.25">
      <c r="A28" s="57"/>
      <c r="B28" s="5" t="s">
        <v>43</v>
      </c>
      <c r="C28" s="6" t="s">
        <v>99</v>
      </c>
      <c r="D28" s="7" t="s">
        <v>19</v>
      </c>
      <c r="E28" s="124"/>
      <c r="F28" s="124"/>
      <c r="G28" s="124"/>
      <c r="H28" s="125"/>
      <c r="I28" s="126"/>
      <c r="J28" s="126"/>
      <c r="K28" s="126"/>
      <c r="L28" s="126"/>
      <c r="M28" s="126"/>
      <c r="N28" s="126"/>
    </row>
    <row r="29" spans="1:14" s="127" customFormat="1" ht="13.5" thickBot="1" x14ac:dyDescent="0.25">
      <c r="A29" s="57"/>
      <c r="B29" s="113">
        <f>'Baseline Wärme'!D43</f>
        <v>0</v>
      </c>
      <c r="C29" s="496" t="e">
        <f>Witterungsbereinigung!C28</f>
        <v>#DIV/0!</v>
      </c>
      <c r="D29" s="132" t="e">
        <f>B29-C29</f>
        <v>#DIV/0!</v>
      </c>
      <c r="E29" s="834" t="e">
        <f>ROUND(D29*C25,2)</f>
        <v>#DIV/0!</v>
      </c>
      <c r="F29" s="124"/>
      <c r="G29" s="124"/>
      <c r="H29" s="125"/>
      <c r="I29" s="126"/>
      <c r="J29" s="126"/>
      <c r="K29" s="126"/>
      <c r="L29" s="126"/>
      <c r="M29" s="126"/>
      <c r="N29" s="126"/>
    </row>
    <row r="30" spans="1:14" s="127" customFormat="1" ht="13.5" thickBot="1" x14ac:dyDescent="0.25">
      <c r="A30" s="57"/>
      <c r="B30" s="57"/>
      <c r="C30" s="121"/>
      <c r="D30" s="121"/>
      <c r="E30" s="121"/>
      <c r="F30" s="121"/>
      <c r="G30" s="121"/>
      <c r="H30" s="125"/>
      <c r="I30" s="126"/>
      <c r="J30" s="126"/>
      <c r="K30" s="126"/>
      <c r="L30" s="126"/>
      <c r="M30" s="126"/>
      <c r="N30" s="126"/>
    </row>
    <row r="31" spans="1:14" s="127" customFormat="1" ht="44.25" thickBot="1" x14ac:dyDescent="0.25">
      <c r="A31" s="57"/>
      <c r="B31" s="5" t="s">
        <v>301</v>
      </c>
      <c r="C31" s="6" t="s">
        <v>298</v>
      </c>
      <c r="D31" s="7" t="s">
        <v>300</v>
      </c>
      <c r="E31" s="121"/>
      <c r="F31" s="121"/>
      <c r="G31" s="121"/>
      <c r="H31" s="125"/>
      <c r="I31" s="126"/>
      <c r="J31" s="126"/>
      <c r="K31" s="126"/>
      <c r="L31" s="126"/>
      <c r="M31" s="126"/>
      <c r="N31" s="126"/>
    </row>
    <row r="32" spans="1:14" s="127" customFormat="1" ht="13.5" thickBot="1" x14ac:dyDescent="0.25">
      <c r="A32" s="57"/>
      <c r="B32" s="134">
        <f>'Baseline Wärme'!D50</f>
        <v>0</v>
      </c>
      <c r="C32" s="131">
        <f>'Eingabemaske Abrechnungen'!C17</f>
        <v>0</v>
      </c>
      <c r="D32" s="132">
        <f>B32-C32</f>
        <v>0</v>
      </c>
      <c r="E32" s="834">
        <f>ROUND(D32*C26,2)</f>
        <v>0</v>
      </c>
      <c r="F32" s="121"/>
      <c r="G32" s="121"/>
      <c r="H32" s="125"/>
      <c r="I32" s="126"/>
      <c r="J32" s="126"/>
      <c r="K32" s="126"/>
      <c r="L32" s="126"/>
      <c r="M32" s="126"/>
      <c r="N32" s="126"/>
    </row>
    <row r="33" spans="1:20" s="127" customFormat="1" x14ac:dyDescent="0.2">
      <c r="A33" s="57"/>
      <c r="B33" s="57"/>
      <c r="C33" s="121"/>
      <c r="D33" s="121"/>
      <c r="E33" s="121"/>
      <c r="F33" s="121"/>
      <c r="G33" s="121"/>
      <c r="H33" s="125"/>
      <c r="I33" s="126"/>
      <c r="J33" s="126"/>
      <c r="K33" s="126"/>
      <c r="L33" s="126"/>
      <c r="M33" s="126"/>
      <c r="N33" s="126"/>
    </row>
    <row r="34" spans="1:20" s="127" customFormat="1" ht="12" customHeight="1" x14ac:dyDescent="0.2">
      <c r="A34" s="57"/>
      <c r="B34" s="133"/>
      <c r="C34" s="121"/>
      <c r="D34" s="121"/>
      <c r="E34" s="121"/>
      <c r="F34" s="121"/>
      <c r="G34" s="121"/>
      <c r="H34" s="125"/>
      <c r="I34" s="126"/>
      <c r="J34" s="126"/>
      <c r="K34" s="126"/>
      <c r="L34" s="126"/>
      <c r="M34" s="126"/>
      <c r="N34" s="126"/>
    </row>
    <row r="35" spans="1:20" s="127" customFormat="1" ht="21" thickBot="1" x14ac:dyDescent="0.25">
      <c r="A35" s="57"/>
      <c r="B35" s="130" t="s">
        <v>100</v>
      </c>
      <c r="C35" s="121"/>
      <c r="D35" s="121"/>
      <c r="E35" s="121"/>
      <c r="F35" s="121"/>
      <c r="G35" s="121"/>
      <c r="H35" s="125"/>
      <c r="I35" s="126"/>
      <c r="J35" s="126"/>
      <c r="K35" s="126"/>
      <c r="L35" s="126"/>
      <c r="M35" s="126"/>
      <c r="N35" s="126"/>
    </row>
    <row r="36" spans="1:20" s="127" customFormat="1" ht="60.75" customHeight="1" x14ac:dyDescent="0.2">
      <c r="A36" s="57"/>
      <c r="B36" s="16" t="s">
        <v>37</v>
      </c>
      <c r="C36" s="15" t="s">
        <v>41</v>
      </c>
      <c r="D36" s="6" t="s">
        <v>101</v>
      </c>
      <c r="E36" s="7" t="s">
        <v>42</v>
      </c>
      <c r="F36" s="948"/>
      <c r="G36" s="949"/>
      <c r="H36" s="125"/>
      <c r="I36" s="125"/>
      <c r="J36" s="126"/>
      <c r="K36" s="126"/>
      <c r="L36" s="126"/>
      <c r="M36" s="126"/>
      <c r="N36" s="126"/>
      <c r="O36" s="126"/>
      <c r="P36" s="126"/>
      <c r="Q36" s="126"/>
      <c r="R36" s="126"/>
      <c r="S36" s="126"/>
      <c r="T36" s="126"/>
    </row>
    <row r="37" spans="1:20" s="127" customFormat="1" ht="17.25" customHeight="1" x14ac:dyDescent="0.2">
      <c r="A37" s="950" t="s">
        <v>44</v>
      </c>
      <c r="B37" s="261" t="str">
        <f>'SOLL-IST-Vgl'!B12</f>
        <v>Gbde1</v>
      </c>
      <c r="C37" s="136"/>
      <c r="D37" s="136"/>
      <c r="E37" s="137">
        <f>C37-D37</f>
        <v>0</v>
      </c>
      <c r="F37" s="138"/>
      <c r="G37" s="57"/>
      <c r="H37" s="125"/>
      <c r="I37" s="139"/>
      <c r="J37" s="139"/>
      <c r="K37" s="139"/>
      <c r="L37" s="139"/>
      <c r="M37" s="139"/>
      <c r="N37" s="126"/>
      <c r="O37" s="126"/>
      <c r="P37" s="126"/>
      <c r="Q37" s="126"/>
      <c r="R37" s="126"/>
      <c r="S37" s="126"/>
      <c r="T37" s="126"/>
    </row>
    <row r="38" spans="1:20" s="127" customFormat="1" ht="17.25" customHeight="1" x14ac:dyDescent="0.2">
      <c r="A38" s="951"/>
      <c r="B38" s="260" t="str">
        <f>'SOLL-IST-Vgl'!B13</f>
        <v>Gbde2</v>
      </c>
      <c r="C38" s="140"/>
      <c r="D38" s="140"/>
      <c r="E38" s="141">
        <f t="shared" ref="E38:E46" si="0">C38-D38</f>
        <v>0</v>
      </c>
      <c r="F38" s="138"/>
      <c r="G38" s="57"/>
      <c r="H38" s="125"/>
      <c r="I38" s="139"/>
      <c r="J38" s="139"/>
      <c r="K38" s="139"/>
      <c r="L38" s="139"/>
      <c r="M38" s="139"/>
      <c r="N38" s="126"/>
      <c r="O38" s="126"/>
      <c r="P38" s="126"/>
      <c r="Q38" s="126"/>
      <c r="R38" s="126"/>
      <c r="S38" s="126"/>
      <c r="T38" s="126"/>
    </row>
    <row r="39" spans="1:20" s="127" customFormat="1" ht="17.25" customHeight="1" x14ac:dyDescent="0.2">
      <c r="A39" s="951"/>
      <c r="B39" s="260" t="str">
        <f>'SOLL-IST-Vgl'!B14</f>
        <v>Gbde3</v>
      </c>
      <c r="C39" s="140"/>
      <c r="D39" s="142"/>
      <c r="E39" s="143">
        <f t="shared" si="0"/>
        <v>0</v>
      </c>
      <c r="F39" s="138"/>
      <c r="G39" s="57"/>
      <c r="H39" s="125"/>
      <c r="I39" s="139"/>
      <c r="J39" s="139"/>
      <c r="K39" s="139"/>
      <c r="L39" s="139"/>
      <c r="M39" s="139"/>
      <c r="N39" s="126"/>
      <c r="O39" s="126"/>
      <c r="P39" s="126"/>
      <c r="Q39" s="126"/>
      <c r="R39" s="126"/>
      <c r="S39" s="126"/>
      <c r="T39" s="126"/>
    </row>
    <row r="40" spans="1:20" s="127" customFormat="1" ht="17.25" customHeight="1" x14ac:dyDescent="0.2">
      <c r="A40" s="951"/>
      <c r="B40" s="260" t="str">
        <f>'SOLL-IST-Vgl'!B15</f>
        <v>Gbde4</v>
      </c>
      <c r="C40" s="140"/>
      <c r="D40" s="142"/>
      <c r="E40" s="143">
        <f t="shared" si="0"/>
        <v>0</v>
      </c>
      <c r="F40" s="138"/>
      <c r="G40" s="57"/>
      <c r="H40" s="125"/>
      <c r="I40" s="139"/>
      <c r="J40" s="139"/>
      <c r="K40" s="139"/>
      <c r="L40" s="139"/>
      <c r="M40" s="139"/>
      <c r="N40" s="126"/>
      <c r="O40" s="126"/>
      <c r="P40" s="126"/>
      <c r="Q40" s="126"/>
      <c r="R40" s="126"/>
      <c r="S40" s="126"/>
      <c r="T40" s="126"/>
    </row>
    <row r="41" spans="1:20" s="127" customFormat="1" ht="17.25" customHeight="1" x14ac:dyDescent="0.2">
      <c r="A41" s="951"/>
      <c r="B41" s="112" t="str">
        <f>'SOLL-IST-Vgl'!B16</f>
        <v>Gbde5</v>
      </c>
      <c r="C41" s="142"/>
      <c r="D41" s="142"/>
      <c r="E41" s="143">
        <f t="shared" si="0"/>
        <v>0</v>
      </c>
      <c r="F41" s="138"/>
      <c r="G41" s="57"/>
      <c r="H41" s="125"/>
      <c r="I41" s="139"/>
      <c r="J41" s="139"/>
      <c r="K41" s="139"/>
      <c r="L41" s="139"/>
      <c r="M41" s="139"/>
      <c r="N41" s="126"/>
      <c r="O41" s="126"/>
      <c r="P41" s="126"/>
      <c r="Q41" s="126"/>
      <c r="R41" s="126"/>
      <c r="S41" s="126"/>
      <c r="T41" s="126"/>
    </row>
    <row r="42" spans="1:20" s="127" customFormat="1" ht="17.25" customHeight="1" x14ac:dyDescent="0.2">
      <c r="A42" s="951"/>
      <c r="B42" s="260" t="str">
        <f>'SOLL-IST-Vgl'!B17</f>
        <v>Gbde6</v>
      </c>
      <c r="C42" s="145"/>
      <c r="D42" s="146"/>
      <c r="E42" s="147">
        <f t="shared" si="0"/>
        <v>0</v>
      </c>
      <c r="F42" s="138"/>
      <c r="G42" s="57"/>
      <c r="H42" s="125"/>
      <c r="I42" s="139"/>
      <c r="J42" s="139"/>
      <c r="K42" s="139"/>
      <c r="L42" s="139"/>
      <c r="M42" s="139"/>
      <c r="N42" s="126"/>
      <c r="O42" s="126"/>
      <c r="P42" s="126"/>
      <c r="Q42" s="126"/>
      <c r="R42" s="126"/>
      <c r="S42" s="126"/>
      <c r="T42" s="126"/>
    </row>
    <row r="43" spans="1:20" s="127" customFormat="1" ht="17.25" customHeight="1" x14ac:dyDescent="0.2">
      <c r="A43" s="951"/>
      <c r="B43" s="260" t="str">
        <f>'SOLL-IST-Vgl'!B18</f>
        <v>Gbde7</v>
      </c>
      <c r="C43" s="145"/>
      <c r="D43" s="146"/>
      <c r="E43" s="147">
        <f t="shared" si="0"/>
        <v>0</v>
      </c>
      <c r="F43" s="138"/>
      <c r="G43" s="57"/>
      <c r="H43" s="125"/>
      <c r="I43" s="139"/>
      <c r="J43" s="139"/>
      <c r="K43" s="139"/>
      <c r="L43" s="139"/>
      <c r="M43" s="139"/>
      <c r="N43" s="126"/>
      <c r="O43" s="126"/>
      <c r="P43" s="126"/>
      <c r="Q43" s="126"/>
      <c r="R43" s="126"/>
      <c r="S43" s="126"/>
      <c r="T43" s="126"/>
    </row>
    <row r="44" spans="1:20" s="127" customFormat="1" ht="17.25" customHeight="1" x14ac:dyDescent="0.2">
      <c r="A44" s="951"/>
      <c r="B44" s="260" t="str">
        <f>'SOLL-IST-Vgl'!B19</f>
        <v>Gbde8</v>
      </c>
      <c r="C44" s="145"/>
      <c r="D44" s="146"/>
      <c r="E44" s="147">
        <f t="shared" si="0"/>
        <v>0</v>
      </c>
      <c r="F44" s="138"/>
      <c r="G44" s="57"/>
      <c r="H44" s="125"/>
      <c r="I44" s="139"/>
      <c r="J44" s="139"/>
      <c r="K44" s="139"/>
      <c r="L44" s="139"/>
      <c r="M44" s="139"/>
      <c r="N44" s="126"/>
      <c r="O44" s="126"/>
      <c r="P44" s="126"/>
      <c r="Q44" s="126"/>
      <c r="R44" s="126"/>
      <c r="S44" s="126"/>
      <c r="T44" s="126"/>
    </row>
    <row r="45" spans="1:20" s="127" customFormat="1" ht="17.25" customHeight="1" x14ac:dyDescent="0.2">
      <c r="A45" s="951"/>
      <c r="B45" s="260" t="str">
        <f>'SOLL-IST-Vgl'!B20</f>
        <v>Gbde9</v>
      </c>
      <c r="C45" s="145"/>
      <c r="D45" s="146"/>
      <c r="E45" s="147">
        <f t="shared" si="0"/>
        <v>0</v>
      </c>
      <c r="F45" s="138"/>
      <c r="G45" s="57"/>
      <c r="H45" s="125"/>
      <c r="I45" s="139"/>
      <c r="J45" s="139"/>
      <c r="K45" s="139"/>
      <c r="L45" s="139"/>
      <c r="M45" s="139"/>
      <c r="N45" s="126"/>
      <c r="O45" s="126"/>
      <c r="P45" s="126"/>
      <c r="Q45" s="126"/>
      <c r="R45" s="126"/>
      <c r="S45" s="126"/>
      <c r="T45" s="126"/>
    </row>
    <row r="46" spans="1:20" s="127" customFormat="1" ht="17.25" customHeight="1" thickBot="1" x14ac:dyDescent="0.25">
      <c r="A46" s="951"/>
      <c r="B46" s="113" t="str">
        <f>'SOLL-IST-Vgl'!B21</f>
        <v>Gbde10</v>
      </c>
      <c r="C46" s="149"/>
      <c r="D46" s="150"/>
      <c r="E46" s="151">
        <f t="shared" si="0"/>
        <v>0</v>
      </c>
      <c r="F46" s="138"/>
      <c r="G46" s="57"/>
      <c r="H46" s="125"/>
      <c r="I46" s="152"/>
      <c r="J46" s="139"/>
      <c r="K46" s="139"/>
      <c r="L46" s="139"/>
      <c r="M46" s="139"/>
      <c r="N46" s="126"/>
      <c r="O46" s="126"/>
      <c r="P46" s="126"/>
      <c r="Q46" s="126"/>
      <c r="R46" s="126"/>
      <c r="S46" s="126"/>
      <c r="T46" s="126"/>
    </row>
    <row r="47" spans="1:20" s="127" customFormat="1" ht="17.25" customHeight="1" x14ac:dyDescent="0.2">
      <c r="A47" s="952"/>
      <c r="B47" s="153" t="s">
        <v>39</v>
      </c>
      <c r="C47" s="298">
        <f>SUM(C37:C46)</f>
        <v>0</v>
      </c>
      <c r="D47" s="298">
        <f>SUM(D37:D46)</f>
        <v>0</v>
      </c>
      <c r="E47" s="154">
        <f>C47-D47</f>
        <v>0</v>
      </c>
      <c r="F47" s="138"/>
      <c r="G47" s="57"/>
      <c r="H47" s="125"/>
      <c r="I47" s="139"/>
      <c r="J47" s="139"/>
      <c r="K47" s="139"/>
      <c r="L47" s="139"/>
      <c r="M47" s="139"/>
      <c r="N47" s="126"/>
      <c r="O47" s="126"/>
      <c r="P47" s="126"/>
      <c r="Q47" s="126"/>
      <c r="R47" s="126"/>
      <c r="S47" s="126"/>
      <c r="T47" s="126"/>
    </row>
    <row r="48" spans="1:20" s="127" customFormat="1" ht="17.25" customHeight="1" x14ac:dyDescent="0.2">
      <c r="A48" s="58"/>
      <c r="B48" s="144" t="s">
        <v>40</v>
      </c>
      <c r="C48" s="155">
        <v>0.75</v>
      </c>
      <c r="D48" s="155">
        <v>0.75</v>
      </c>
      <c r="E48" s="156">
        <v>0.75</v>
      </c>
      <c r="F48" s="57"/>
      <c r="G48" s="121"/>
      <c r="H48" s="139"/>
      <c r="I48" s="139"/>
      <c r="J48" s="139"/>
      <c r="K48" s="139"/>
      <c r="L48" s="139"/>
      <c r="M48" s="126"/>
      <c r="N48" s="126"/>
      <c r="O48" s="126"/>
      <c r="P48" s="126"/>
      <c r="Q48" s="126"/>
      <c r="R48" s="126"/>
      <c r="S48" s="126"/>
    </row>
    <row r="49" spans="1:27" s="127" customFormat="1" ht="17.25" customHeight="1" thickBot="1" x14ac:dyDescent="0.25">
      <c r="A49" s="953" t="s">
        <v>161</v>
      </c>
      <c r="B49" s="157" t="s">
        <v>68</v>
      </c>
      <c r="C49" s="320">
        <f>C50</f>
        <v>0</v>
      </c>
      <c r="D49" s="321" t="e">
        <f>D50</f>
        <v>#DIV/0!</v>
      </c>
      <c r="E49" s="151" t="e">
        <f>C49-D49</f>
        <v>#DIV/0!</v>
      </c>
      <c r="F49" s="57"/>
      <c r="G49" s="121"/>
      <c r="H49" s="139"/>
      <c r="I49" s="139"/>
      <c r="J49" s="139"/>
      <c r="K49" s="139"/>
      <c r="L49" s="139"/>
      <c r="M49" s="126"/>
      <c r="N49" s="126"/>
      <c r="O49" s="126"/>
      <c r="P49" s="126"/>
      <c r="Q49" s="126"/>
      <c r="R49" s="126"/>
      <c r="S49" s="126"/>
    </row>
    <row r="50" spans="1:27" s="127" customFormat="1" ht="17.25" customHeight="1" thickBot="1" x14ac:dyDescent="0.25">
      <c r="A50" s="954"/>
      <c r="B50" s="159" t="s">
        <v>176</v>
      </c>
      <c r="C50" s="160">
        <f>B16+B29</f>
        <v>0</v>
      </c>
      <c r="D50" s="162" t="e">
        <f>C16+C29</f>
        <v>#DIV/0!</v>
      </c>
      <c r="E50" s="367"/>
      <c r="F50" s="57"/>
      <c r="G50" s="121"/>
      <c r="H50" s="139"/>
      <c r="I50" s="139"/>
      <c r="J50" s="139"/>
      <c r="K50" s="139"/>
      <c r="L50" s="139"/>
      <c r="M50" s="126"/>
      <c r="N50" s="126"/>
      <c r="O50" s="126"/>
      <c r="P50" s="126"/>
      <c r="Q50" s="126"/>
      <c r="R50" s="126"/>
      <c r="S50" s="126"/>
    </row>
    <row r="51" spans="1:27" s="127" customFormat="1" ht="17.25" customHeight="1" thickBot="1" x14ac:dyDescent="0.25">
      <c r="A51" s="955"/>
      <c r="B51" s="351" t="s">
        <v>177</v>
      </c>
      <c r="C51" s="160">
        <f>'Baseline Wärme'!D21+'Baseline Wärme'!D43</f>
        <v>0</v>
      </c>
      <c r="D51" s="208" t="e">
        <f>Witterungsbereinigung!B28+Witterungsbereinigung!C28</f>
        <v>#DIV/0!</v>
      </c>
      <c r="E51" s="57"/>
      <c r="F51" s="57"/>
      <c r="G51" s="121"/>
      <c r="H51" s="139"/>
      <c r="I51" s="139"/>
      <c r="J51" s="139"/>
      <c r="K51" s="139"/>
      <c r="L51" s="139"/>
      <c r="M51" s="126"/>
      <c r="N51" s="126"/>
      <c r="O51" s="126"/>
      <c r="P51" s="126"/>
      <c r="Q51" s="126"/>
      <c r="R51" s="126"/>
      <c r="S51" s="126"/>
    </row>
    <row r="52" spans="1:27" s="127" customFormat="1" ht="13.5" thickBot="1" x14ac:dyDescent="0.25">
      <c r="A52" s="59"/>
      <c r="B52" s="56"/>
      <c r="C52" s="56"/>
      <c r="D52" s="56"/>
      <c r="E52" s="56"/>
      <c r="F52" s="56"/>
      <c r="G52" s="56"/>
      <c r="H52" s="47"/>
      <c r="I52" s="47"/>
      <c r="J52" s="47"/>
      <c r="K52" s="47"/>
      <c r="L52" s="8"/>
      <c r="M52" s="8"/>
      <c r="N52" s="8"/>
      <c r="O52" s="125"/>
      <c r="P52" s="139"/>
      <c r="Q52" s="139"/>
      <c r="R52" s="139"/>
      <c r="S52" s="139"/>
      <c r="T52" s="139"/>
      <c r="U52" s="126"/>
      <c r="V52" s="126"/>
      <c r="W52" s="126"/>
      <c r="X52" s="126"/>
      <c r="Y52" s="126"/>
      <c r="Z52" s="126"/>
      <c r="AA52" s="126"/>
    </row>
    <row r="53" spans="1:27" s="127" customFormat="1" ht="18.75" thickBot="1" x14ac:dyDescent="0.25">
      <c r="A53" s="59"/>
      <c r="B53" s="946" t="str">
        <f>CONCATENATE("Einsparung Mess-/Grundpreis/... ",Referenzwerte!A11," [€]")</f>
        <v>Einsparung Mess-/Grundpreis/... z.B. Erdgas [€]</v>
      </c>
      <c r="C53" s="947"/>
      <c r="D53" s="135">
        <v>0</v>
      </c>
      <c r="E53" s="326"/>
      <c r="F53" s="326"/>
      <c r="G53" s="326"/>
      <c r="H53" s="327"/>
      <c r="I53" s="327"/>
      <c r="J53" s="327"/>
      <c r="K53" s="327"/>
      <c r="L53" s="356"/>
      <c r="M53" s="356"/>
      <c r="N53" s="356"/>
      <c r="O53" s="328"/>
      <c r="P53" s="139"/>
      <c r="Q53" s="139"/>
      <c r="R53" s="139"/>
      <c r="S53" s="139"/>
      <c r="T53" s="139"/>
      <c r="U53" s="126"/>
      <c r="V53" s="126"/>
      <c r="W53" s="126"/>
      <c r="X53" s="126"/>
      <c r="Y53" s="126"/>
      <c r="Z53" s="126"/>
      <c r="AA53" s="126"/>
    </row>
    <row r="54" spans="1:27" s="127" customFormat="1" ht="18.75" thickBot="1" x14ac:dyDescent="0.25">
      <c r="A54" s="59"/>
      <c r="B54" s="946" t="str">
        <f>CONCATENATE("Einsparung Mess-/Grundpreis/... ",Referenzwerte!A12," [€]")</f>
        <v>Einsparung Mess-/Grundpreis/... z.B. Fernwärme [€]</v>
      </c>
      <c r="C54" s="947"/>
      <c r="D54" s="135">
        <v>0</v>
      </c>
      <c r="E54" s="326"/>
      <c r="F54" s="326"/>
      <c r="G54" s="326"/>
      <c r="H54" s="327"/>
      <c r="I54" s="327"/>
      <c r="J54" s="327"/>
      <c r="K54" s="327"/>
      <c r="L54" s="356"/>
      <c r="M54" s="356"/>
      <c r="N54" s="356"/>
      <c r="O54" s="328"/>
      <c r="P54" s="139"/>
      <c r="Q54" s="139"/>
      <c r="R54" s="139"/>
      <c r="S54" s="139"/>
      <c r="T54" s="139"/>
      <c r="U54" s="126"/>
      <c r="V54" s="126"/>
      <c r="W54" s="126"/>
      <c r="X54" s="126"/>
      <c r="Y54" s="126"/>
      <c r="Z54" s="126"/>
      <c r="AA54" s="126"/>
    </row>
    <row r="55" spans="1:27" s="127" customFormat="1" x14ac:dyDescent="0.2">
      <c r="A55" s="59"/>
      <c r="B55" s="326" t="s">
        <v>178</v>
      </c>
      <c r="C55" s="326"/>
      <c r="D55" s="326"/>
      <c r="E55" s="326"/>
      <c r="F55" s="326"/>
      <c r="G55" s="326"/>
      <c r="H55" s="327"/>
      <c r="I55" s="327"/>
      <c r="J55" s="327"/>
      <c r="K55" s="327"/>
      <c r="L55" s="356"/>
      <c r="M55" s="356"/>
      <c r="N55" s="356"/>
      <c r="O55" s="328"/>
      <c r="P55" s="139"/>
      <c r="Q55" s="139"/>
      <c r="R55" s="139"/>
      <c r="S55" s="139"/>
      <c r="T55" s="139"/>
      <c r="U55" s="126"/>
      <c r="V55" s="126"/>
      <c r="W55" s="126"/>
      <c r="X55" s="126"/>
      <c r="Y55" s="126"/>
      <c r="Z55" s="126"/>
      <c r="AA55" s="126"/>
    </row>
    <row r="56" spans="1:27" s="166" customFormat="1" x14ac:dyDescent="0.2">
      <c r="A56" s="120"/>
      <c r="B56" s="124" t="s">
        <v>268</v>
      </c>
      <c r="C56" s="164"/>
      <c r="D56" s="164"/>
      <c r="E56" s="164"/>
      <c r="F56" s="164"/>
      <c r="G56" s="164"/>
      <c r="H56" s="165"/>
      <c r="I56" s="165"/>
      <c r="J56" s="165"/>
      <c r="K56" s="165"/>
    </row>
    <row r="57" spans="1:27" s="172" customFormat="1" x14ac:dyDescent="0.2">
      <c r="A57" s="167"/>
      <c r="B57" s="654"/>
      <c r="C57" s="168"/>
      <c r="D57" s="168"/>
      <c r="E57" s="169"/>
      <c r="F57" s="170"/>
      <c r="G57" s="171"/>
    </row>
    <row r="58" spans="1:27" s="166" customFormat="1" x14ac:dyDescent="0.2">
      <c r="A58" s="120"/>
      <c r="B58" s="129"/>
      <c r="C58" s="170"/>
      <c r="D58" s="129"/>
      <c r="E58" s="174"/>
      <c r="F58" s="174"/>
      <c r="G58" s="169"/>
      <c r="H58" s="175"/>
      <c r="I58" s="175"/>
      <c r="J58" s="175"/>
      <c r="K58" s="175"/>
    </row>
    <row r="59" spans="1:27" s="166" customFormat="1" x14ac:dyDescent="0.2">
      <c r="A59" s="120"/>
      <c r="B59" s="129"/>
      <c r="C59" s="323"/>
      <c r="D59" s="61"/>
      <c r="E59" s="314"/>
      <c r="F59" s="176"/>
      <c r="G59" s="176"/>
      <c r="H59" s="172"/>
      <c r="I59" s="172"/>
      <c r="J59" s="177"/>
      <c r="K59" s="177"/>
    </row>
    <row r="60" spans="1:27" s="166" customFormat="1" x14ac:dyDescent="0.2">
      <c r="A60" s="120"/>
      <c r="B60" s="133"/>
      <c r="C60" s="121"/>
      <c r="D60" s="174"/>
      <c r="E60" s="174"/>
      <c r="F60" s="174"/>
      <c r="G60" s="174"/>
      <c r="H60" s="177"/>
      <c r="I60" s="177"/>
      <c r="J60" s="177"/>
      <c r="K60" s="177"/>
    </row>
    <row r="61" spans="1:27" x14ac:dyDescent="0.2">
      <c r="A61" s="120"/>
      <c r="B61" s="57"/>
      <c r="C61" s="121"/>
      <c r="D61" s="121"/>
      <c r="E61" s="121"/>
      <c r="F61" s="173"/>
      <c r="G61" s="173"/>
      <c r="H61" s="166"/>
      <c r="I61" s="125"/>
      <c r="J61" s="125"/>
      <c r="K61" s="125"/>
      <c r="L61" s="166"/>
      <c r="M61" s="166"/>
      <c r="N61" s="166"/>
    </row>
    <row r="62" spans="1:27" x14ac:dyDescent="0.2">
      <c r="A62" s="120"/>
      <c r="B62" s="57"/>
      <c r="C62" s="121"/>
      <c r="D62" s="173"/>
      <c r="E62" s="173"/>
      <c r="F62" s="173"/>
      <c r="G62" s="173"/>
      <c r="H62" s="123"/>
      <c r="I62" s="125"/>
      <c r="J62" s="125"/>
      <c r="K62" s="166"/>
      <c r="L62" s="166"/>
      <c r="M62" s="166"/>
      <c r="N62" s="166"/>
    </row>
    <row r="63" spans="1:27" ht="20.25" customHeight="1" x14ac:dyDescent="0.2">
      <c r="A63" s="120"/>
      <c r="B63" s="178"/>
      <c r="C63" s="121"/>
      <c r="D63" s="121"/>
      <c r="E63" s="121"/>
      <c r="F63" s="121"/>
      <c r="G63" s="121"/>
      <c r="H63" s="125"/>
      <c r="I63" s="125"/>
      <c r="J63" s="166"/>
      <c r="K63" s="166"/>
      <c r="L63" s="166"/>
      <c r="M63" s="166"/>
      <c r="N63" s="166"/>
    </row>
    <row r="64" spans="1:27" x14ac:dyDescent="0.2">
      <c r="A64" s="120"/>
      <c r="B64" s="121"/>
      <c r="C64" s="121"/>
      <c r="D64" s="121"/>
      <c r="E64" s="121"/>
      <c r="F64" s="121"/>
      <c r="G64" s="121"/>
      <c r="H64" s="125"/>
      <c r="I64" s="125"/>
      <c r="J64" s="166"/>
      <c r="K64" s="166"/>
      <c r="L64" s="166"/>
      <c r="M64" s="166"/>
      <c r="N64" s="166"/>
    </row>
    <row r="65" spans="1:14" x14ac:dyDescent="0.2">
      <c r="A65" s="120"/>
      <c r="B65" s="121"/>
      <c r="C65" s="121"/>
      <c r="D65" s="121"/>
      <c r="E65" s="121"/>
      <c r="F65" s="121"/>
      <c r="G65" s="121"/>
      <c r="H65" s="125"/>
      <c r="I65" s="125"/>
      <c r="J65" s="166"/>
      <c r="K65" s="166"/>
      <c r="L65" s="166"/>
      <c r="M65" s="166"/>
      <c r="N65" s="166"/>
    </row>
    <row r="66" spans="1:14" x14ac:dyDescent="0.2">
      <c r="A66" s="120"/>
      <c r="B66" s="121"/>
      <c r="C66" s="121"/>
      <c r="D66" s="121"/>
      <c r="E66" s="121"/>
      <c r="F66" s="121"/>
      <c r="G66" s="121"/>
      <c r="H66" s="125"/>
      <c r="I66" s="125"/>
      <c r="J66" s="166"/>
      <c r="K66" s="166"/>
      <c r="L66" s="166"/>
      <c r="M66" s="166"/>
      <c r="N66" s="166"/>
    </row>
    <row r="67" spans="1:14" x14ac:dyDescent="0.2">
      <c r="A67" s="120"/>
      <c r="B67" s="121"/>
      <c r="C67" s="121"/>
      <c r="D67" s="121"/>
      <c r="E67" s="121"/>
      <c r="F67" s="121"/>
      <c r="G67" s="121"/>
      <c r="H67" s="125"/>
      <c r="I67" s="125"/>
      <c r="J67" s="166"/>
      <c r="K67" s="166"/>
      <c r="L67" s="166"/>
      <c r="M67" s="166"/>
      <c r="N67" s="166"/>
    </row>
    <row r="68" spans="1:14" x14ac:dyDescent="0.2">
      <c r="A68" s="120"/>
      <c r="B68" s="121"/>
      <c r="C68" s="121"/>
      <c r="D68" s="121"/>
      <c r="E68" s="121"/>
      <c r="F68" s="121"/>
      <c r="G68" s="121"/>
      <c r="H68" s="125"/>
      <c r="I68" s="125"/>
      <c r="J68" s="166"/>
      <c r="K68" s="166"/>
      <c r="L68" s="166"/>
      <c r="M68" s="166"/>
      <c r="N68" s="166"/>
    </row>
    <row r="69" spans="1:14" x14ac:dyDescent="0.2">
      <c r="A69" s="120"/>
      <c r="B69" s="121"/>
      <c r="C69" s="121"/>
      <c r="D69" s="121"/>
      <c r="E69" s="121"/>
      <c r="F69" s="121"/>
      <c r="G69" s="121"/>
      <c r="H69" s="125"/>
      <c r="I69" s="125"/>
      <c r="J69" s="166"/>
      <c r="K69" s="166"/>
      <c r="L69" s="166"/>
      <c r="M69" s="166"/>
      <c r="N69" s="166"/>
    </row>
    <row r="70" spans="1:14" x14ac:dyDescent="0.2">
      <c r="A70" s="120"/>
      <c r="B70" s="121"/>
      <c r="C70" s="121"/>
      <c r="D70" s="121"/>
      <c r="E70" s="121"/>
      <c r="F70" s="121"/>
      <c r="G70" s="121"/>
    </row>
    <row r="71" spans="1:14" x14ac:dyDescent="0.2">
      <c r="A71" s="120"/>
      <c r="B71" s="121"/>
      <c r="C71" s="121"/>
      <c r="D71" s="121"/>
      <c r="E71" s="121"/>
      <c r="F71" s="121"/>
      <c r="G71" s="121"/>
    </row>
    <row r="72" spans="1:14" x14ac:dyDescent="0.2">
      <c r="A72" s="120"/>
      <c r="B72" s="121"/>
      <c r="C72" s="121"/>
      <c r="D72" s="121"/>
      <c r="E72" s="121"/>
      <c r="F72" s="121"/>
      <c r="G72" s="121"/>
    </row>
    <row r="73" spans="1:14" x14ac:dyDescent="0.2">
      <c r="A73" s="120"/>
      <c r="B73" s="121"/>
      <c r="C73" s="121"/>
      <c r="D73" s="121"/>
      <c r="E73" s="121"/>
      <c r="F73" s="121"/>
      <c r="G73" s="121"/>
    </row>
    <row r="74" spans="1:14" x14ac:dyDescent="0.2">
      <c r="A74" s="120"/>
      <c r="B74" s="121"/>
      <c r="C74" s="121"/>
      <c r="D74" s="121"/>
      <c r="E74" s="121"/>
      <c r="F74" s="121"/>
      <c r="G74" s="121"/>
    </row>
    <row r="75" spans="1:14" x14ac:dyDescent="0.2">
      <c r="A75" s="120"/>
      <c r="B75" s="121"/>
      <c r="C75" s="121"/>
      <c r="D75" s="121"/>
      <c r="E75" s="121"/>
      <c r="F75" s="121"/>
      <c r="G75" s="121"/>
    </row>
    <row r="76" spans="1:14" x14ac:dyDescent="0.2">
      <c r="A76" s="120"/>
      <c r="B76" s="121"/>
      <c r="C76" s="121"/>
      <c r="D76" s="121"/>
      <c r="E76" s="121"/>
      <c r="F76" s="121"/>
      <c r="G76" s="121"/>
    </row>
  </sheetData>
  <mergeCells count="6">
    <mergeCell ref="B54:C54"/>
    <mergeCell ref="F36:G36"/>
    <mergeCell ref="A37:A47"/>
    <mergeCell ref="C5:F5"/>
    <mergeCell ref="A49:A51"/>
    <mergeCell ref="B53:C53"/>
  </mergeCells>
  <phoneticPr fontId="12" type="noConversion"/>
  <pageMargins left="0.78740157480314965" right="0.78740157480314965" top="0.98425196850393704" bottom="0.98425196850393704" header="0.51181102362204722" footer="0.51181102362204722"/>
  <pageSetup paperSize="9" scale="63" orientation="portrait" r:id="rId1"/>
  <headerFooter alignWithMargins="0">
    <oddFooter>&amp;LSeite &amp;P von &amp;N&amp;RLeitfaden Contracting der Bayerischen Staatlichen Hochbauverwaltung, Stand: Dezember/2017</oddFooter>
  </headerFooter>
  <rowBreaks count="1" manualBreakCount="1">
    <brk id="34" max="6"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tabColor theme="6" tint="0.39997558519241921"/>
  </sheetPr>
  <dimension ref="A1:I121"/>
  <sheetViews>
    <sheetView view="pageBreakPreview" zoomScaleNormal="100" zoomScaleSheetLayoutView="100" workbookViewId="0">
      <selection activeCell="E48" sqref="E48"/>
    </sheetView>
  </sheetViews>
  <sheetFormatPr baseColWidth="10" defaultRowHeight="12.75" x14ac:dyDescent="0.2"/>
  <cols>
    <col min="1" max="1" width="24.28515625" style="25" customWidth="1"/>
    <col min="2" max="2" width="16" style="25" customWidth="1"/>
    <col min="3" max="3" width="15.5703125" style="25" customWidth="1"/>
    <col min="4" max="4" width="15.28515625" style="25" customWidth="1"/>
    <col min="5" max="5" width="14" style="25" customWidth="1"/>
    <col min="6" max="6" width="12.5703125" style="25" customWidth="1"/>
    <col min="7" max="7" width="11.42578125" style="25"/>
    <col min="8" max="8" width="11.7109375" style="25" bestFit="1" customWidth="1"/>
    <col min="9" max="9" width="15.42578125" style="25" bestFit="1" customWidth="1"/>
    <col min="10" max="16384" width="11.42578125" style="25"/>
  </cols>
  <sheetData>
    <row r="1" spans="1:6" x14ac:dyDescent="0.2">
      <c r="A1" s="50" t="s">
        <v>59</v>
      </c>
      <c r="B1" s="63"/>
      <c r="C1" s="63"/>
      <c r="D1" s="63"/>
      <c r="E1" s="63"/>
      <c r="F1" s="63"/>
    </row>
    <row r="2" spans="1:6" x14ac:dyDescent="0.2">
      <c r="A2" s="63"/>
      <c r="B2" s="63"/>
      <c r="C2" s="63"/>
      <c r="D2" s="63"/>
      <c r="E2" s="63"/>
      <c r="F2" s="63"/>
    </row>
    <row r="3" spans="1:6" x14ac:dyDescent="0.2">
      <c r="A3" s="51" t="s">
        <v>102</v>
      </c>
      <c r="B3" s="63"/>
      <c r="C3" s="63"/>
      <c r="D3" s="63"/>
      <c r="E3" s="63"/>
      <c r="F3" s="63"/>
    </row>
    <row r="4" spans="1:6" x14ac:dyDescent="0.2">
      <c r="A4" s="63"/>
      <c r="B4" s="63"/>
      <c r="C4" s="63"/>
      <c r="D4" s="63"/>
      <c r="E4" s="63"/>
      <c r="F4" s="63"/>
    </row>
    <row r="5" spans="1:6" x14ac:dyDescent="0.2">
      <c r="A5" s="48" t="s">
        <v>0</v>
      </c>
      <c r="B5" s="886" t="str">
        <f>Referenzwerte!C5</f>
        <v>Musterliegenschaft</v>
      </c>
      <c r="C5" s="887"/>
      <c r="D5" s="888"/>
      <c r="E5" s="242"/>
      <c r="F5" s="63"/>
    </row>
    <row r="6" spans="1:6" ht="18" x14ac:dyDescent="0.25">
      <c r="A6" s="52"/>
      <c r="B6" s="63"/>
      <c r="C6" s="63"/>
      <c r="D6" s="63"/>
      <c r="E6" s="63"/>
      <c r="F6" s="63"/>
    </row>
    <row r="7" spans="1:6" x14ac:dyDescent="0.2">
      <c r="A7" s="240" t="s">
        <v>36</v>
      </c>
      <c r="B7" s="252">
        <f>'Eingabemaske Abrechnungen'!B7</f>
        <v>2016</v>
      </c>
      <c r="C7" s="90"/>
      <c r="D7" s="63"/>
      <c r="E7" s="63"/>
      <c r="F7" s="63"/>
    </row>
    <row r="8" spans="1:6" ht="15" x14ac:dyDescent="0.2">
      <c r="A8" s="124"/>
      <c r="B8" s="181"/>
      <c r="C8" s="121"/>
      <c r="D8" s="63"/>
      <c r="E8" s="63"/>
      <c r="F8" s="63"/>
    </row>
    <row r="9" spans="1:6" ht="16.5" thickBot="1" x14ac:dyDescent="0.25">
      <c r="A9" s="182" t="s">
        <v>20</v>
      </c>
      <c r="B9" s="121"/>
      <c r="C9" s="121"/>
      <c r="D9" s="63"/>
      <c r="E9" s="63"/>
      <c r="F9" s="63"/>
    </row>
    <row r="10" spans="1:6" x14ac:dyDescent="0.2">
      <c r="A10" s="823" t="s">
        <v>310</v>
      </c>
      <c r="B10" s="354">
        <f>Referenzwerte!B14</f>
        <v>4000</v>
      </c>
      <c r="C10" s="121"/>
      <c r="D10" s="63"/>
      <c r="E10" s="63"/>
      <c r="F10" s="63"/>
    </row>
    <row r="11" spans="1:6" ht="13.5" thickBot="1" x14ac:dyDescent="0.25">
      <c r="A11" s="148" t="s">
        <v>159</v>
      </c>
      <c r="B11" s="355">
        <f>'Eingabemaske Abrechnungen'!B13</f>
        <v>0</v>
      </c>
      <c r="C11" s="806"/>
      <c r="D11" s="63"/>
      <c r="E11" s="63"/>
      <c r="F11" s="63"/>
    </row>
    <row r="12" spans="1:6" x14ac:dyDescent="0.2">
      <c r="A12" s="57"/>
      <c r="B12" s="170"/>
      <c r="C12" s="121"/>
      <c r="D12" s="63"/>
      <c r="E12" s="63"/>
      <c r="F12" s="63"/>
    </row>
    <row r="13" spans="1:6" x14ac:dyDescent="0.2">
      <c r="A13" s="57"/>
      <c r="B13" s="170"/>
      <c r="C13" s="121"/>
      <c r="D13" s="63"/>
      <c r="E13" s="63"/>
      <c r="F13" s="63"/>
    </row>
    <row r="14" spans="1:6" x14ac:dyDescent="0.2">
      <c r="A14" s="960" t="s">
        <v>225</v>
      </c>
      <c r="B14" s="960"/>
      <c r="C14" s="960"/>
      <c r="D14" s="960"/>
      <c r="E14" s="960"/>
      <c r="F14" s="960"/>
    </row>
    <row r="15" spans="1:6" ht="8.25" customHeight="1" x14ac:dyDescent="0.2">
      <c r="A15" s="120"/>
      <c r="B15" s="120"/>
      <c r="C15" s="120"/>
      <c r="D15" s="120"/>
      <c r="E15" s="120"/>
      <c r="F15" s="120"/>
    </row>
    <row r="16" spans="1:6" ht="13.5" thickBot="1" x14ac:dyDescent="0.25">
      <c r="B16" s="455" t="str">
        <f>Referenzwerte!A11</f>
        <v>z.B. Erdgas</v>
      </c>
      <c r="C16" s="455" t="str">
        <f>Referenzwerte!A12</f>
        <v>z.B. Fernwärme</v>
      </c>
      <c r="D16" s="63"/>
      <c r="E16" s="63"/>
      <c r="F16" s="63"/>
    </row>
    <row r="17" spans="1:8" ht="26.25" thickBot="1" x14ac:dyDescent="0.25">
      <c r="A17" s="85" t="s">
        <v>232</v>
      </c>
      <c r="B17" s="604">
        <f>'Eingabemaske Abrechnungen'!B16</f>
        <v>0</v>
      </c>
      <c r="C17" s="605">
        <f>'Eingabemaske Abrechnungen'!C16</f>
        <v>0</v>
      </c>
      <c r="D17" s="63"/>
      <c r="E17" s="63"/>
      <c r="F17" s="63"/>
    </row>
    <row r="18" spans="1:8" ht="26.25" thickBot="1" x14ac:dyDescent="0.25">
      <c r="A18" s="487" t="s">
        <v>262</v>
      </c>
      <c r="B18" s="761">
        <v>0.2</v>
      </c>
      <c r="C18" s="762">
        <v>0.2</v>
      </c>
      <c r="D18" s="63"/>
      <c r="E18" s="63"/>
      <c r="F18" s="63"/>
    </row>
    <row r="19" spans="1:8" x14ac:dyDescent="0.2">
      <c r="A19" s="121"/>
      <c r="B19" s="170"/>
      <c r="C19" s="170"/>
      <c r="D19" s="63"/>
      <c r="E19" s="63"/>
      <c r="F19" s="63"/>
    </row>
    <row r="20" spans="1:8" x14ac:dyDescent="0.2">
      <c r="A20" s="121"/>
      <c r="B20" s="170"/>
      <c r="C20" s="170"/>
      <c r="D20" s="63"/>
      <c r="E20" s="63"/>
      <c r="F20" s="63"/>
    </row>
    <row r="21" spans="1:8" x14ac:dyDescent="0.2">
      <c r="A21" s="63"/>
      <c r="B21" s="121"/>
      <c r="C21" s="121"/>
      <c r="D21" s="63"/>
      <c r="E21" s="63"/>
      <c r="F21" s="63"/>
      <c r="H21" s="183"/>
    </row>
    <row r="22" spans="1:8" ht="13.5" thickBot="1" x14ac:dyDescent="0.25">
      <c r="A22" s="48" t="s">
        <v>56</v>
      </c>
      <c r="B22" s="63"/>
      <c r="C22" s="63"/>
      <c r="D22" s="63"/>
      <c r="E22" s="63"/>
      <c r="F22" s="63"/>
    </row>
    <row r="23" spans="1:8" ht="25.5" x14ac:dyDescent="0.2">
      <c r="A23" s="43" t="s">
        <v>58</v>
      </c>
      <c r="B23" s="621">
        <f>ROUND(B17*B18,2)</f>
        <v>0</v>
      </c>
      <c r="C23" s="622">
        <f>ROUND(C17*C18,2)</f>
        <v>0</v>
      </c>
      <c r="D23" s="63"/>
      <c r="E23" s="63"/>
      <c r="F23" s="63"/>
    </row>
    <row r="24" spans="1:8" ht="26.25" thickBot="1" x14ac:dyDescent="0.25">
      <c r="A24" s="44" t="s">
        <v>57</v>
      </c>
      <c r="B24" s="613">
        <f>B17-B23</f>
        <v>0</v>
      </c>
      <c r="C24" s="103">
        <f>C17-C23</f>
        <v>0</v>
      </c>
      <c r="D24" s="63"/>
      <c r="E24" s="63"/>
      <c r="F24" s="63"/>
    </row>
    <row r="25" spans="1:8" x14ac:dyDescent="0.2">
      <c r="A25" s="63"/>
      <c r="B25" s="63"/>
      <c r="C25" s="63"/>
      <c r="D25" s="63"/>
      <c r="E25" s="63"/>
      <c r="F25" s="63"/>
    </row>
    <row r="26" spans="1:8" ht="38.25" x14ac:dyDescent="0.2">
      <c r="A26" s="42" t="s">
        <v>109</v>
      </c>
      <c r="B26" s="185" t="e">
        <f>ROUND(B24*B10/B11,2)</f>
        <v>#DIV/0!</v>
      </c>
      <c r="C26" s="185" t="e">
        <f>ROUND(C24*B10/B11,2)</f>
        <v>#DIV/0!</v>
      </c>
      <c r="D26" s="63"/>
      <c r="E26" s="63"/>
      <c r="F26" s="63"/>
    </row>
    <row r="27" spans="1:8" ht="13.5" thickBot="1" x14ac:dyDescent="0.25">
      <c r="A27" s="63"/>
      <c r="B27" s="63"/>
      <c r="C27" s="63"/>
      <c r="D27" s="63"/>
      <c r="E27" s="63"/>
      <c r="F27" s="63"/>
    </row>
    <row r="28" spans="1:8" ht="31.5" customHeight="1" thickBot="1" x14ac:dyDescent="0.25">
      <c r="A28" s="45" t="s">
        <v>110</v>
      </c>
      <c r="B28" s="307" t="e">
        <f>B23+B26</f>
        <v>#DIV/0!</v>
      </c>
      <c r="C28" s="46" t="e">
        <f>C23+C26</f>
        <v>#DIV/0!</v>
      </c>
      <c r="D28" s="63"/>
      <c r="E28" s="63"/>
      <c r="F28" s="63"/>
    </row>
    <row r="29" spans="1:8" x14ac:dyDescent="0.2">
      <c r="A29" s="623"/>
      <c r="B29" s="624"/>
      <c r="C29" s="624"/>
      <c r="D29" s="63"/>
      <c r="E29" s="63"/>
      <c r="F29" s="63"/>
    </row>
    <row r="30" spans="1:8" x14ac:dyDescent="0.2">
      <c r="A30" s="63"/>
      <c r="B30" s="63"/>
      <c r="C30" s="63"/>
      <c r="D30" s="63"/>
      <c r="E30" s="63"/>
      <c r="F30" s="63"/>
    </row>
    <row r="31" spans="1:8" x14ac:dyDescent="0.2">
      <c r="A31" s="959" t="s">
        <v>230</v>
      </c>
      <c r="B31" s="959"/>
      <c r="C31" s="959"/>
      <c r="D31" s="959"/>
      <c r="E31" s="959"/>
      <c r="F31" s="959"/>
    </row>
    <row r="32" spans="1:8" x14ac:dyDescent="0.2">
      <c r="A32" s="63"/>
      <c r="B32" s="63"/>
      <c r="C32" s="63"/>
      <c r="D32" s="63"/>
      <c r="E32" s="63"/>
      <c r="F32" s="63"/>
    </row>
    <row r="33" spans="1:9" ht="13.5" thickBot="1" x14ac:dyDescent="0.25">
      <c r="A33" s="63" t="s">
        <v>231</v>
      </c>
      <c r="B33" s="452"/>
      <c r="C33" s="456"/>
      <c r="D33" s="452"/>
      <c r="E33" s="452"/>
      <c r="F33" s="452"/>
      <c r="H33" s="27"/>
    </row>
    <row r="34" spans="1:9" ht="28.5" customHeight="1" x14ac:dyDescent="0.2">
      <c r="A34" s="484"/>
      <c r="B34" s="485" t="s">
        <v>207</v>
      </c>
      <c r="C34" s="503" t="s">
        <v>208</v>
      </c>
      <c r="D34" s="504" t="s">
        <v>223</v>
      </c>
      <c r="E34" s="453"/>
      <c r="F34" s="255" t="s">
        <v>212</v>
      </c>
      <c r="G34"/>
      <c r="I34" s="502"/>
    </row>
    <row r="35" spans="1:9" x14ac:dyDescent="0.2">
      <c r="A35" s="479" t="s">
        <v>210</v>
      </c>
      <c r="B35" s="463">
        <f>SUM(B37:B48)</f>
        <v>0</v>
      </c>
      <c r="C35" s="463">
        <f>SUM(C37:C48)</f>
        <v>0</v>
      </c>
      <c r="D35" s="807">
        <f>SUM(D37:D48)</f>
        <v>0</v>
      </c>
      <c r="E35" s="454"/>
      <c r="F35" s="473">
        <f>SUM(F37:F48)</f>
        <v>0</v>
      </c>
      <c r="G35" s="508"/>
      <c r="H35" s="27"/>
      <c r="I35" s="27"/>
    </row>
    <row r="36" spans="1:9" ht="24.75" customHeight="1" x14ac:dyDescent="0.2">
      <c r="A36" s="480" t="s">
        <v>211</v>
      </c>
      <c r="B36" s="454"/>
      <c r="C36" s="454"/>
      <c r="D36" s="481"/>
      <c r="E36" s="454"/>
      <c r="F36" s="474"/>
      <c r="G36"/>
    </row>
    <row r="37" spans="1:9" ht="14.25" x14ac:dyDescent="0.2">
      <c r="A37" s="666" t="s">
        <v>185</v>
      </c>
      <c r="B37" s="463">
        <v>0</v>
      </c>
      <c r="C37" s="463">
        <v>0</v>
      </c>
      <c r="D37" s="482">
        <v>0</v>
      </c>
      <c r="E37" s="477"/>
      <c r="F37" s="475">
        <v>0</v>
      </c>
    </row>
    <row r="38" spans="1:9" ht="14.25" x14ac:dyDescent="0.2">
      <c r="A38" s="666" t="s">
        <v>186</v>
      </c>
      <c r="B38" s="463">
        <v>0</v>
      </c>
      <c r="C38" s="463">
        <v>0</v>
      </c>
      <c r="D38" s="482">
        <v>0</v>
      </c>
      <c r="E38" s="477"/>
      <c r="F38" s="475">
        <v>0</v>
      </c>
      <c r="G38"/>
    </row>
    <row r="39" spans="1:9" ht="14.25" x14ac:dyDescent="0.2">
      <c r="A39" s="666" t="s">
        <v>187</v>
      </c>
      <c r="B39" s="463">
        <v>0</v>
      </c>
      <c r="C39" s="463">
        <v>0</v>
      </c>
      <c r="D39" s="482">
        <v>0</v>
      </c>
      <c r="E39" s="477"/>
      <c r="F39" s="475">
        <v>0</v>
      </c>
      <c r="G39"/>
    </row>
    <row r="40" spans="1:9" ht="14.25" x14ac:dyDescent="0.2">
      <c r="A40" s="666" t="s">
        <v>188</v>
      </c>
      <c r="B40" s="463">
        <v>0</v>
      </c>
      <c r="C40" s="463">
        <v>0</v>
      </c>
      <c r="D40" s="482">
        <v>0</v>
      </c>
      <c r="E40" s="477"/>
      <c r="F40" s="475">
        <v>0</v>
      </c>
      <c r="G40"/>
    </row>
    <row r="41" spans="1:9" ht="14.25" x14ac:dyDescent="0.2">
      <c r="A41" s="666" t="s">
        <v>189</v>
      </c>
      <c r="B41" s="463">
        <v>0</v>
      </c>
      <c r="C41" s="463">
        <v>0</v>
      </c>
      <c r="D41" s="482">
        <v>0</v>
      </c>
      <c r="E41" s="477"/>
      <c r="F41" s="475">
        <v>0</v>
      </c>
      <c r="G41"/>
    </row>
    <row r="42" spans="1:9" ht="14.25" x14ac:dyDescent="0.2">
      <c r="A42" s="666" t="s">
        <v>190</v>
      </c>
      <c r="B42" s="463">
        <v>0</v>
      </c>
      <c r="C42" s="463">
        <v>0</v>
      </c>
      <c r="D42" s="482">
        <v>0</v>
      </c>
      <c r="E42" s="477"/>
      <c r="F42" s="475">
        <v>0</v>
      </c>
      <c r="G42"/>
    </row>
    <row r="43" spans="1:9" ht="14.25" x14ac:dyDescent="0.2">
      <c r="A43" s="666" t="s">
        <v>191</v>
      </c>
      <c r="B43" s="463">
        <v>0</v>
      </c>
      <c r="C43" s="463">
        <v>0</v>
      </c>
      <c r="D43" s="482">
        <v>0</v>
      </c>
      <c r="E43" s="477"/>
      <c r="F43" s="475">
        <v>0</v>
      </c>
      <c r="G43"/>
    </row>
    <row r="44" spans="1:9" ht="14.25" x14ac:dyDescent="0.2">
      <c r="A44" s="666" t="s">
        <v>192</v>
      </c>
      <c r="B44" s="463">
        <v>0</v>
      </c>
      <c r="C44" s="463">
        <v>0</v>
      </c>
      <c r="D44" s="482">
        <v>0</v>
      </c>
      <c r="E44" s="477"/>
      <c r="F44" s="475">
        <v>0</v>
      </c>
      <c r="G44"/>
    </row>
    <row r="45" spans="1:9" ht="14.25" x14ac:dyDescent="0.2">
      <c r="A45" s="666" t="s">
        <v>193</v>
      </c>
      <c r="B45" s="463">
        <v>0</v>
      </c>
      <c r="C45" s="463">
        <v>0</v>
      </c>
      <c r="D45" s="482">
        <v>0</v>
      </c>
      <c r="E45" s="477"/>
      <c r="F45" s="475">
        <v>0</v>
      </c>
      <c r="G45"/>
    </row>
    <row r="46" spans="1:9" ht="14.25" x14ac:dyDescent="0.2">
      <c r="A46" s="666" t="s">
        <v>194</v>
      </c>
      <c r="B46" s="463">
        <v>0</v>
      </c>
      <c r="C46" s="463">
        <v>0</v>
      </c>
      <c r="D46" s="482">
        <v>0</v>
      </c>
      <c r="E46" s="477"/>
      <c r="F46" s="475">
        <v>0</v>
      </c>
      <c r="G46"/>
    </row>
    <row r="47" spans="1:9" ht="14.25" x14ac:dyDescent="0.2">
      <c r="A47" s="666" t="s">
        <v>195</v>
      </c>
      <c r="B47" s="463">
        <v>0</v>
      </c>
      <c r="C47" s="463">
        <v>0</v>
      </c>
      <c r="D47" s="482">
        <v>0</v>
      </c>
      <c r="E47" s="477"/>
      <c r="F47" s="475">
        <v>0</v>
      </c>
      <c r="G47"/>
    </row>
    <row r="48" spans="1:9" ht="15" thickBot="1" x14ac:dyDescent="0.25">
      <c r="A48" s="667" t="s">
        <v>196</v>
      </c>
      <c r="B48" s="463">
        <v>0</v>
      </c>
      <c r="C48" s="486">
        <v>0</v>
      </c>
      <c r="D48" s="482">
        <v>0</v>
      </c>
      <c r="E48" s="477"/>
      <c r="F48" s="476">
        <v>0</v>
      </c>
      <c r="G48"/>
    </row>
    <row r="49" spans="1:7" ht="7.5" customHeight="1" thickBot="1" x14ac:dyDescent="0.25">
      <c r="A49" s="452"/>
      <c r="B49" s="490"/>
      <c r="C49" s="491"/>
      <c r="D49" s="492"/>
      <c r="E49" s="452"/>
      <c r="F49" s="452"/>
    </row>
    <row r="50" spans="1:7" ht="26.25" thickBot="1" x14ac:dyDescent="0.25">
      <c r="A50" s="487" t="s">
        <v>209</v>
      </c>
      <c r="B50" s="488">
        <v>0.8</v>
      </c>
      <c r="C50" s="488">
        <v>0.8</v>
      </c>
      <c r="D50" s="489">
        <v>0.5</v>
      </c>
      <c r="E50" s="452"/>
      <c r="F50" s="452"/>
    </row>
    <row r="51" spans="1:7" x14ac:dyDescent="0.2">
      <c r="A51" s="452"/>
      <c r="B51" s="63"/>
      <c r="C51" s="456"/>
      <c r="D51" s="452"/>
      <c r="E51" s="452"/>
      <c r="F51" s="452"/>
    </row>
    <row r="52" spans="1:7" ht="39" thickBot="1" x14ac:dyDescent="0.25">
      <c r="A52" s="547" t="s">
        <v>233</v>
      </c>
      <c r="B52" s="452"/>
      <c r="C52" s="456"/>
      <c r="D52" s="452"/>
      <c r="E52" s="452"/>
      <c r="F52" s="452"/>
    </row>
    <row r="53" spans="1:7" ht="43.5" customHeight="1" x14ac:dyDescent="0.2">
      <c r="A53" s="467"/>
      <c r="B53" s="468" t="str">
        <f>B34</f>
        <v>Kessel 1</v>
      </c>
      <c r="C53" s="468" t="str">
        <f>C34</f>
        <v>Kessel 2</v>
      </c>
      <c r="D53" s="509" t="s">
        <v>223</v>
      </c>
      <c r="E53" s="510" t="s">
        <v>224</v>
      </c>
      <c r="F53" s="63"/>
      <c r="G53"/>
    </row>
    <row r="54" spans="1:7" ht="28.5" customHeight="1" x14ac:dyDescent="0.2">
      <c r="A54" s="469" t="s">
        <v>210</v>
      </c>
      <c r="B54" s="543">
        <f>SUM(B56:B67)</f>
        <v>0</v>
      </c>
      <c r="C54" s="543">
        <f>SUM(C56:C67)</f>
        <v>0</v>
      </c>
      <c r="D54" s="543">
        <f>SUM(D56:D67)</f>
        <v>0</v>
      </c>
      <c r="E54" s="545">
        <f>B54+C54+D54</f>
        <v>0</v>
      </c>
      <c r="F54" s="63"/>
      <c r="G54"/>
    </row>
    <row r="55" spans="1:7" ht="26.25" customHeight="1" x14ac:dyDescent="0.2">
      <c r="A55" s="469" t="s">
        <v>211</v>
      </c>
      <c r="B55" s="465"/>
      <c r="C55" s="465"/>
      <c r="D55" s="466"/>
      <c r="E55" s="471"/>
      <c r="F55" s="63"/>
      <c r="G55" s="450"/>
    </row>
    <row r="56" spans="1:7" x14ac:dyDescent="0.2">
      <c r="A56" s="668" t="str">
        <f>A37</f>
        <v>Januar</v>
      </c>
      <c r="B56" s="543">
        <f>ROUND(B37*$B$50/1000,5)</f>
        <v>0</v>
      </c>
      <c r="C56" s="543">
        <f>ROUND(C37*$C$50/1000,5)</f>
        <v>0</v>
      </c>
      <c r="D56" s="544">
        <f>ROUND(D37*$D$50/1000,5)</f>
        <v>0</v>
      </c>
      <c r="E56" s="545">
        <f t="shared" ref="E56:E67" si="0">B56+C56+D56</f>
        <v>0</v>
      </c>
      <c r="F56" s="63"/>
      <c r="G56"/>
    </row>
    <row r="57" spans="1:7" x14ac:dyDescent="0.2">
      <c r="A57" s="668" t="str">
        <f t="shared" ref="A57:A67" si="1">A38</f>
        <v>Februar</v>
      </c>
      <c r="B57" s="543">
        <f t="shared" ref="B57:B67" si="2">ROUND(B38*$B$50/1000,5)</f>
        <v>0</v>
      </c>
      <c r="C57" s="543">
        <f t="shared" ref="C57:C67" si="3">ROUND(C38*$C$50/1000,5)</f>
        <v>0</v>
      </c>
      <c r="D57" s="544">
        <f t="shared" ref="D57:D67" si="4">ROUND(D38*$D$50/1000,5)</f>
        <v>0</v>
      </c>
      <c r="E57" s="545">
        <f t="shared" si="0"/>
        <v>0</v>
      </c>
      <c r="F57" s="63"/>
      <c r="G57"/>
    </row>
    <row r="58" spans="1:7" x14ac:dyDescent="0.2">
      <c r="A58" s="668" t="str">
        <f t="shared" si="1"/>
        <v>März</v>
      </c>
      <c r="B58" s="543">
        <f t="shared" si="2"/>
        <v>0</v>
      </c>
      <c r="C58" s="543">
        <f t="shared" si="3"/>
        <v>0</v>
      </c>
      <c r="D58" s="544">
        <f t="shared" si="4"/>
        <v>0</v>
      </c>
      <c r="E58" s="545">
        <f t="shared" si="0"/>
        <v>0</v>
      </c>
      <c r="F58" s="63"/>
      <c r="G58"/>
    </row>
    <row r="59" spans="1:7" x14ac:dyDescent="0.2">
      <c r="A59" s="668" t="str">
        <f t="shared" si="1"/>
        <v>April</v>
      </c>
      <c r="B59" s="543">
        <f t="shared" si="2"/>
        <v>0</v>
      </c>
      <c r="C59" s="543">
        <f t="shared" si="3"/>
        <v>0</v>
      </c>
      <c r="D59" s="544">
        <f t="shared" si="4"/>
        <v>0</v>
      </c>
      <c r="E59" s="545">
        <f t="shared" si="0"/>
        <v>0</v>
      </c>
      <c r="F59" s="63"/>
      <c r="G59"/>
    </row>
    <row r="60" spans="1:7" x14ac:dyDescent="0.2">
      <c r="A60" s="668" t="str">
        <f t="shared" si="1"/>
        <v>Mai</v>
      </c>
      <c r="B60" s="543">
        <f t="shared" si="2"/>
        <v>0</v>
      </c>
      <c r="C60" s="543">
        <f t="shared" si="3"/>
        <v>0</v>
      </c>
      <c r="D60" s="544">
        <f t="shared" si="4"/>
        <v>0</v>
      </c>
      <c r="E60" s="545">
        <f t="shared" si="0"/>
        <v>0</v>
      </c>
      <c r="F60" s="63"/>
      <c r="G60"/>
    </row>
    <row r="61" spans="1:7" x14ac:dyDescent="0.2">
      <c r="A61" s="668" t="str">
        <f t="shared" si="1"/>
        <v>Juni</v>
      </c>
      <c r="B61" s="543">
        <f t="shared" si="2"/>
        <v>0</v>
      </c>
      <c r="C61" s="543">
        <f t="shared" si="3"/>
        <v>0</v>
      </c>
      <c r="D61" s="544">
        <f t="shared" si="4"/>
        <v>0</v>
      </c>
      <c r="E61" s="545">
        <f t="shared" si="0"/>
        <v>0</v>
      </c>
      <c r="F61" s="63"/>
      <c r="G61"/>
    </row>
    <row r="62" spans="1:7" x14ac:dyDescent="0.2">
      <c r="A62" s="668" t="str">
        <f t="shared" si="1"/>
        <v>Juli</v>
      </c>
      <c r="B62" s="543">
        <f t="shared" si="2"/>
        <v>0</v>
      </c>
      <c r="C62" s="543">
        <f t="shared" si="3"/>
        <v>0</v>
      </c>
      <c r="D62" s="544">
        <f t="shared" si="4"/>
        <v>0</v>
      </c>
      <c r="E62" s="545">
        <f t="shared" si="0"/>
        <v>0</v>
      </c>
      <c r="F62" s="63"/>
      <c r="G62"/>
    </row>
    <row r="63" spans="1:7" x14ac:dyDescent="0.2">
      <c r="A63" s="668" t="str">
        <f t="shared" si="1"/>
        <v>August</v>
      </c>
      <c r="B63" s="543">
        <f t="shared" si="2"/>
        <v>0</v>
      </c>
      <c r="C63" s="543">
        <f t="shared" si="3"/>
        <v>0</v>
      </c>
      <c r="D63" s="544">
        <f t="shared" si="4"/>
        <v>0</v>
      </c>
      <c r="E63" s="545">
        <f t="shared" si="0"/>
        <v>0</v>
      </c>
      <c r="F63" s="63"/>
      <c r="G63"/>
    </row>
    <row r="64" spans="1:7" x14ac:dyDescent="0.2">
      <c r="A64" s="668" t="str">
        <f t="shared" si="1"/>
        <v>September</v>
      </c>
      <c r="B64" s="543">
        <f t="shared" si="2"/>
        <v>0</v>
      </c>
      <c r="C64" s="543">
        <f t="shared" si="3"/>
        <v>0</v>
      </c>
      <c r="D64" s="544">
        <f t="shared" si="4"/>
        <v>0</v>
      </c>
      <c r="E64" s="545">
        <f t="shared" si="0"/>
        <v>0</v>
      </c>
      <c r="F64" s="63"/>
      <c r="G64"/>
    </row>
    <row r="65" spans="1:7" x14ac:dyDescent="0.2">
      <c r="A65" s="668" t="str">
        <f t="shared" si="1"/>
        <v>Oktober</v>
      </c>
      <c r="B65" s="543">
        <f t="shared" si="2"/>
        <v>0</v>
      </c>
      <c r="C65" s="543">
        <f t="shared" si="3"/>
        <v>0</v>
      </c>
      <c r="D65" s="544">
        <f t="shared" si="4"/>
        <v>0</v>
      </c>
      <c r="E65" s="545">
        <f t="shared" si="0"/>
        <v>0</v>
      </c>
      <c r="F65" s="63"/>
      <c r="G65"/>
    </row>
    <row r="66" spans="1:7" x14ac:dyDescent="0.2">
      <c r="A66" s="668" t="str">
        <f t="shared" si="1"/>
        <v>November</v>
      </c>
      <c r="B66" s="543">
        <f t="shared" si="2"/>
        <v>0</v>
      </c>
      <c r="C66" s="543">
        <f t="shared" si="3"/>
        <v>0</v>
      </c>
      <c r="D66" s="544">
        <f t="shared" si="4"/>
        <v>0</v>
      </c>
      <c r="E66" s="545">
        <f t="shared" si="0"/>
        <v>0</v>
      </c>
      <c r="F66" s="63"/>
      <c r="G66"/>
    </row>
    <row r="67" spans="1:7" ht="13.5" thickBot="1" x14ac:dyDescent="0.25">
      <c r="A67" s="668" t="str">
        <f t="shared" si="1"/>
        <v>Dezember</v>
      </c>
      <c r="B67" s="551">
        <f t="shared" si="2"/>
        <v>0</v>
      </c>
      <c r="C67" s="551">
        <f t="shared" si="3"/>
        <v>0</v>
      </c>
      <c r="D67" s="552">
        <f t="shared" si="4"/>
        <v>0</v>
      </c>
      <c r="E67" s="546">
        <f t="shared" si="0"/>
        <v>0</v>
      </c>
      <c r="F67" s="63"/>
      <c r="G67"/>
    </row>
    <row r="68" spans="1:7" x14ac:dyDescent="0.2">
      <c r="A68" s="452"/>
      <c r="B68" s="451"/>
      <c r="C68" s="451"/>
      <c r="D68" s="451"/>
      <c r="E68" s="452"/>
      <c r="F68" s="452"/>
    </row>
    <row r="69" spans="1:7" ht="15" x14ac:dyDescent="0.2">
      <c r="A69" s="457" t="s">
        <v>213</v>
      </c>
      <c r="B69" s="458"/>
      <c r="C69" s="458"/>
      <c r="D69" s="458"/>
      <c r="E69" s="458"/>
      <c r="F69" s="458"/>
    </row>
    <row r="70" spans="1:7" x14ac:dyDescent="0.2">
      <c r="A70" s="458"/>
      <c r="B70" s="458"/>
      <c r="C70" s="458"/>
      <c r="D70" s="458"/>
      <c r="E70" s="458"/>
      <c r="F70" s="458"/>
    </row>
    <row r="71" spans="1:7" x14ac:dyDescent="0.2">
      <c r="A71" s="458"/>
      <c r="B71" s="458"/>
      <c r="C71" s="458"/>
      <c r="D71" s="458"/>
      <c r="E71" s="458"/>
      <c r="F71" s="458"/>
    </row>
    <row r="72" spans="1:7" x14ac:dyDescent="0.2">
      <c r="A72" s="458"/>
      <c r="B72" s="458"/>
      <c r="C72" s="458"/>
      <c r="D72" s="458"/>
      <c r="E72" s="458"/>
      <c r="F72" s="458"/>
    </row>
    <row r="73" spans="1:7" x14ac:dyDescent="0.2">
      <c r="A73" s="458"/>
      <c r="B73" s="458"/>
      <c r="C73" s="458"/>
      <c r="D73" s="458"/>
      <c r="E73" s="458"/>
      <c r="F73" s="458"/>
    </row>
    <row r="74" spans="1:7" x14ac:dyDescent="0.2">
      <c r="A74" s="458"/>
      <c r="B74" s="458"/>
      <c r="C74" s="458"/>
      <c r="D74" s="458"/>
      <c r="E74" s="458"/>
      <c r="F74" s="458"/>
    </row>
    <row r="75" spans="1:7" x14ac:dyDescent="0.2">
      <c r="A75" s="458"/>
      <c r="B75" s="458"/>
      <c r="C75" s="458"/>
      <c r="D75" s="458"/>
      <c r="E75" s="458"/>
      <c r="F75" s="458"/>
    </row>
    <row r="76" spans="1:7" x14ac:dyDescent="0.2">
      <c r="A76" s="458"/>
      <c r="B76" s="458"/>
      <c r="C76" s="458"/>
      <c r="D76" s="458"/>
      <c r="E76" s="458"/>
      <c r="F76" s="458"/>
    </row>
    <row r="77" spans="1:7" x14ac:dyDescent="0.2">
      <c r="A77" s="458"/>
      <c r="B77" s="458"/>
      <c r="C77" s="458"/>
      <c r="D77" s="458"/>
      <c r="E77" s="458"/>
      <c r="F77" s="458"/>
    </row>
    <row r="78" spans="1:7" x14ac:dyDescent="0.2">
      <c r="A78" s="458"/>
      <c r="B78" s="458"/>
      <c r="C78" s="458"/>
      <c r="D78" s="458"/>
      <c r="E78" s="458"/>
      <c r="F78" s="458"/>
    </row>
    <row r="79" spans="1:7" x14ac:dyDescent="0.2">
      <c r="A79" s="458"/>
      <c r="B79" s="458"/>
      <c r="C79" s="458"/>
      <c r="D79" s="458"/>
      <c r="E79" s="458"/>
      <c r="F79" s="458"/>
    </row>
    <row r="80" spans="1:7" x14ac:dyDescent="0.2">
      <c r="A80" s="458"/>
      <c r="B80" s="458"/>
      <c r="C80" s="458"/>
      <c r="D80" s="458"/>
      <c r="E80" s="458"/>
      <c r="F80" s="458"/>
    </row>
    <row r="81" spans="1:9" x14ac:dyDescent="0.2">
      <c r="A81" s="458"/>
      <c r="B81" s="458"/>
      <c r="C81" s="458"/>
      <c r="D81" s="458"/>
      <c r="E81" s="458"/>
      <c r="F81" s="458"/>
    </row>
    <row r="82" spans="1:9" x14ac:dyDescent="0.2">
      <c r="A82" s="458"/>
      <c r="B82" s="458"/>
      <c r="C82" s="458"/>
      <c r="D82" s="458"/>
      <c r="E82" s="458"/>
      <c r="F82" s="458"/>
    </row>
    <row r="83" spans="1:9" x14ac:dyDescent="0.2">
      <c r="A83" s="458"/>
      <c r="B83" s="458"/>
      <c r="C83" s="458"/>
      <c r="D83" s="458"/>
      <c r="E83" s="458"/>
      <c r="F83" s="458"/>
    </row>
    <row r="84" spans="1:9" x14ac:dyDescent="0.2">
      <c r="A84" s="458"/>
      <c r="B84" s="458"/>
      <c r="C84" s="458"/>
      <c r="D84" s="458"/>
      <c r="E84" s="458"/>
      <c r="F84" s="458"/>
    </row>
    <row r="85" spans="1:9" ht="22.5" customHeight="1" x14ac:dyDescent="0.2">
      <c r="A85" s="458"/>
      <c r="B85" s="458"/>
      <c r="C85" s="458"/>
      <c r="D85" s="458"/>
      <c r="E85" s="458"/>
      <c r="F85" s="458"/>
    </row>
    <row r="86" spans="1:9" ht="21.75" customHeight="1" x14ac:dyDescent="0.2">
      <c r="A86" s="458"/>
      <c r="B86" s="458"/>
      <c r="C86" s="458"/>
      <c r="D86" s="458"/>
      <c r="E86" s="458"/>
      <c r="F86" s="458"/>
    </row>
    <row r="87" spans="1:9" ht="14.25" customHeight="1" thickBot="1" x14ac:dyDescent="0.25">
      <c r="A87" s="500"/>
      <c r="B87" s="500"/>
      <c r="C87" s="500"/>
      <c r="D87" s="500"/>
      <c r="E87" s="500"/>
      <c r="F87" s="500"/>
    </row>
    <row r="88" spans="1:9" x14ac:dyDescent="0.2">
      <c r="A88" s="553" t="s">
        <v>197</v>
      </c>
      <c r="B88" s="554" t="s">
        <v>198</v>
      </c>
      <c r="C88" s="554"/>
      <c r="D88" s="554" t="s">
        <v>199</v>
      </c>
      <c r="E88" s="554"/>
      <c r="F88" s="555"/>
    </row>
    <row r="89" spans="1:9" x14ac:dyDescent="0.2">
      <c r="A89" s="499"/>
      <c r="B89" s="500" t="s">
        <v>200</v>
      </c>
      <c r="C89" s="500"/>
      <c r="D89" s="500" t="s">
        <v>201</v>
      </c>
      <c r="E89" s="500"/>
      <c r="F89" s="556"/>
    </row>
    <row r="90" spans="1:9" x14ac:dyDescent="0.2">
      <c r="A90" s="499"/>
      <c r="B90" s="500"/>
      <c r="C90" s="500"/>
      <c r="D90" s="500"/>
      <c r="E90" s="500"/>
      <c r="F90" s="556"/>
    </row>
    <row r="91" spans="1:9" x14ac:dyDescent="0.2">
      <c r="A91" s="557" t="s">
        <v>202</v>
      </c>
      <c r="B91" s="459" t="s">
        <v>203</v>
      </c>
      <c r="C91" s="821">
        <f>ROUND(INDEX(LINEST($E$56:$E$67,$F$37:$F$48,,FALSE),1),5)</f>
        <v>0</v>
      </c>
      <c r="D91" s="461"/>
      <c r="E91" s="459"/>
      <c r="F91" s="558"/>
      <c r="G91" s="780"/>
    </row>
    <row r="92" spans="1:9" ht="13.5" thickBot="1" x14ac:dyDescent="0.25">
      <c r="A92" s="501"/>
      <c r="B92" s="559" t="s">
        <v>204</v>
      </c>
      <c r="C92" s="822">
        <f>ROUND(INDEX(LINEST($E$56:$E$67,$F$37:$F$48,,FALSE),2),5)</f>
        <v>0</v>
      </c>
      <c r="D92" s="560"/>
      <c r="E92" s="561" t="s">
        <v>241</v>
      </c>
      <c r="F92" s="801">
        <f>C92</f>
        <v>0</v>
      </c>
      <c r="G92" s="780"/>
    </row>
    <row r="93" spans="1:9" ht="13.5" thickBot="1" x14ac:dyDescent="0.25">
      <c r="A93" s="458"/>
      <c r="B93" s="458"/>
      <c r="C93" s="458"/>
      <c r="D93" s="458"/>
      <c r="E93" s="458"/>
      <c r="F93" s="458"/>
    </row>
    <row r="94" spans="1:9" ht="33.75" x14ac:dyDescent="0.2">
      <c r="A94" s="548" t="s">
        <v>244</v>
      </c>
      <c r="B94" s="549" t="s">
        <v>243</v>
      </c>
      <c r="C94" s="550" t="s">
        <v>242</v>
      </c>
      <c r="D94" s="63"/>
      <c r="E94" s="63"/>
      <c r="F94" s="63"/>
      <c r="I94" s="562"/>
    </row>
    <row r="95" spans="1:9" ht="13.5" thickBot="1" x14ac:dyDescent="0.25">
      <c r="A95" s="802">
        <f>ROUND(F92*12,5)</f>
        <v>0</v>
      </c>
      <c r="B95" s="803">
        <f>ROUND(E54,5)</f>
        <v>0</v>
      </c>
      <c r="C95" s="804" t="e">
        <f>ROUND(A95/B95,5)</f>
        <v>#DIV/0!</v>
      </c>
      <c r="D95" s="63"/>
      <c r="E95" s="63"/>
      <c r="F95" s="63"/>
    </row>
    <row r="96" spans="1:9" x14ac:dyDescent="0.2">
      <c r="A96" s="458"/>
      <c r="B96" s="460"/>
      <c r="C96" s="460"/>
      <c r="D96" s="462"/>
      <c r="E96" s="462"/>
      <c r="F96" s="460"/>
    </row>
    <row r="97" spans="1:7" ht="13.5" thickBot="1" x14ac:dyDescent="0.25">
      <c r="A97" s="452"/>
      <c r="B97" s="452"/>
      <c r="C97" s="452"/>
      <c r="D97" s="452"/>
      <c r="E97" s="452"/>
      <c r="F97" s="452"/>
    </row>
    <row r="98" spans="1:7" ht="13.5" thickBot="1" x14ac:dyDescent="0.25">
      <c r="A98" s="497" t="s">
        <v>206</v>
      </c>
      <c r="B98" s="498"/>
      <c r="C98" s="805" t="e">
        <f>ROUND(B10/B11,5)</f>
        <v>#DIV/0!</v>
      </c>
      <c r="D98" s="63" t="s">
        <v>205</v>
      </c>
      <c r="E98" s="452"/>
      <c r="F98" s="452"/>
    </row>
    <row r="99" spans="1:7" x14ac:dyDescent="0.2">
      <c r="A99" s="452"/>
      <c r="B99" s="452"/>
      <c r="C99" s="452"/>
      <c r="D99" s="452"/>
      <c r="E99" s="452"/>
      <c r="F99" s="452"/>
    </row>
    <row r="100" spans="1:7" ht="15.75" thickBot="1" x14ac:dyDescent="0.25">
      <c r="A100" s="457" t="s">
        <v>214</v>
      </c>
      <c r="B100" s="452"/>
      <c r="C100" s="452"/>
      <c r="D100" s="452"/>
      <c r="E100" s="452"/>
      <c r="F100" s="452"/>
    </row>
    <row r="101" spans="1:7" ht="44.25" customHeight="1" x14ac:dyDescent="0.2">
      <c r="A101" s="467"/>
      <c r="B101" s="468" t="str">
        <f>B34</f>
        <v>Kessel 1</v>
      </c>
      <c r="C101" s="468" t="str">
        <f>C34</f>
        <v>Kessel 2</v>
      </c>
      <c r="D101" s="509" t="s">
        <v>223</v>
      </c>
      <c r="E101" s="511" t="s">
        <v>224</v>
      </c>
      <c r="F101" s="478"/>
      <c r="G101"/>
    </row>
    <row r="102" spans="1:7" ht="25.5" x14ac:dyDescent="0.2">
      <c r="A102" s="494" t="s">
        <v>215</v>
      </c>
      <c r="B102" s="464">
        <f>ROUND(B54*1000,2)</f>
        <v>0</v>
      </c>
      <c r="C102" s="464">
        <f>ROUND(C54*1000,2)</f>
        <v>0</v>
      </c>
      <c r="D102" s="464">
        <f>ROUND(D54*1000,2)</f>
        <v>0</v>
      </c>
      <c r="E102" s="464">
        <f>B102+C102+D102</f>
        <v>0</v>
      </c>
      <c r="F102" s="213" t="s">
        <v>227</v>
      </c>
      <c r="G102"/>
    </row>
    <row r="103" spans="1:7" x14ac:dyDescent="0.2">
      <c r="A103" s="515"/>
      <c r="B103" s="516"/>
      <c r="C103" s="516"/>
      <c r="D103" s="516"/>
      <c r="E103" s="519"/>
      <c r="F103" s="483"/>
      <c r="G103"/>
    </row>
    <row r="104" spans="1:7" x14ac:dyDescent="0.2">
      <c r="A104" s="956" t="s">
        <v>216</v>
      </c>
      <c r="B104" s="957"/>
      <c r="C104" s="957"/>
      <c r="D104" s="958"/>
      <c r="E104" s="464">
        <f>ROUND(A95*1000,2)</f>
        <v>0</v>
      </c>
      <c r="F104" s="505" t="s">
        <v>245</v>
      </c>
      <c r="G104"/>
    </row>
    <row r="105" spans="1:7" x14ac:dyDescent="0.2">
      <c r="A105" s="515"/>
      <c r="B105" s="516"/>
      <c r="C105" s="516"/>
      <c r="D105" s="516"/>
      <c r="E105" s="519"/>
      <c r="F105" s="483"/>
      <c r="G105"/>
    </row>
    <row r="106" spans="1:7" x14ac:dyDescent="0.2">
      <c r="A106" s="956" t="s">
        <v>217</v>
      </c>
      <c r="B106" s="957"/>
      <c r="C106" s="957"/>
      <c r="D106" s="958"/>
      <c r="E106" s="464">
        <f>ROUND(E102-E104,2)</f>
        <v>0</v>
      </c>
      <c r="F106" s="213" t="s">
        <v>228</v>
      </c>
      <c r="G106"/>
    </row>
    <row r="107" spans="1:7" x14ac:dyDescent="0.2">
      <c r="A107" s="515"/>
      <c r="B107" s="517"/>
      <c r="C107" s="517"/>
      <c r="D107" s="518"/>
      <c r="E107" s="519"/>
      <c r="F107" s="483"/>
      <c r="G107"/>
    </row>
    <row r="108" spans="1:7" x14ac:dyDescent="0.2">
      <c r="A108" s="956" t="s">
        <v>218</v>
      </c>
      <c r="B108" s="957"/>
      <c r="C108" s="957"/>
      <c r="D108" s="958"/>
      <c r="E108" s="464" t="e">
        <f>ROUND(E106*C98,2)</f>
        <v>#DIV/0!</v>
      </c>
      <c r="F108" s="213" t="s">
        <v>246</v>
      </c>
      <c r="G108"/>
    </row>
    <row r="109" spans="1:7" x14ac:dyDescent="0.2">
      <c r="A109" s="515"/>
      <c r="B109" s="517"/>
      <c r="C109" s="517"/>
      <c r="D109" s="518"/>
      <c r="E109" s="519"/>
      <c r="F109" s="483"/>
      <c r="G109"/>
    </row>
    <row r="110" spans="1:7" x14ac:dyDescent="0.2">
      <c r="A110" s="956" t="s">
        <v>226</v>
      </c>
      <c r="B110" s="957"/>
      <c r="C110" s="957"/>
      <c r="D110" s="958"/>
      <c r="E110" s="464" t="e">
        <f>E108+E104</f>
        <v>#DIV/0!</v>
      </c>
      <c r="F110" s="213" t="s">
        <v>229</v>
      </c>
      <c r="G110"/>
    </row>
    <row r="111" spans="1:7" x14ac:dyDescent="0.2">
      <c r="A111" s="515"/>
      <c r="B111" s="517"/>
      <c r="C111" s="517"/>
      <c r="D111" s="518"/>
      <c r="E111" s="523"/>
      <c r="F111" s="483"/>
      <c r="G111"/>
    </row>
    <row r="112" spans="1:7" x14ac:dyDescent="0.2">
      <c r="A112" s="956" t="s">
        <v>219</v>
      </c>
      <c r="B112" s="957"/>
      <c r="C112" s="958"/>
      <c r="D112" s="464">
        <f>D102</f>
        <v>0</v>
      </c>
      <c r="E112" s="524"/>
      <c r="F112" s="483"/>
      <c r="G112"/>
    </row>
    <row r="113" spans="1:7" ht="25.5" x14ac:dyDescent="0.2">
      <c r="A113" s="513"/>
      <c r="B113" s="526"/>
      <c r="C113" s="526"/>
      <c r="D113" s="527"/>
      <c r="E113" s="453"/>
      <c r="F113" s="514" t="s">
        <v>222</v>
      </c>
      <c r="G113"/>
    </row>
    <row r="114" spans="1:7" x14ac:dyDescent="0.2">
      <c r="A114" s="956" t="s">
        <v>220</v>
      </c>
      <c r="B114" s="957"/>
      <c r="C114" s="957"/>
      <c r="D114" s="957"/>
      <c r="E114" s="958"/>
      <c r="F114" s="470" t="e">
        <f>ROUND(E110-D112,2)</f>
        <v>#DIV/0!</v>
      </c>
      <c r="G114"/>
    </row>
    <row r="115" spans="1:7" ht="25.5" x14ac:dyDescent="0.2">
      <c r="A115" s="528" t="s">
        <v>221</v>
      </c>
      <c r="B115" s="529">
        <v>0</v>
      </c>
      <c r="C115" s="530" t="e">
        <f>F114-B115</f>
        <v>#DIV/0!</v>
      </c>
      <c r="D115" s="512"/>
      <c r="E115" s="532"/>
      <c r="F115" s="483"/>
      <c r="G115"/>
    </row>
    <row r="116" spans="1:7" x14ac:dyDescent="0.2">
      <c r="A116" s="506"/>
      <c r="B116" s="525"/>
      <c r="C116" s="525"/>
      <c r="D116" s="520"/>
      <c r="E116" s="532"/>
      <c r="F116" s="483"/>
      <c r="G116"/>
    </row>
    <row r="117" spans="1:7" x14ac:dyDescent="0.2">
      <c r="A117" s="65" t="s">
        <v>239</v>
      </c>
      <c r="B117" s="531"/>
      <c r="C117" s="531"/>
      <c r="D117" s="521"/>
      <c r="E117" s="522"/>
      <c r="F117" s="483"/>
      <c r="G117"/>
    </row>
    <row r="118" spans="1:7" ht="13.5" thickBot="1" x14ac:dyDescent="0.25">
      <c r="A118" s="495"/>
      <c r="B118" s="472">
        <f>ROUND(B115/$B$50,2)</f>
        <v>0</v>
      </c>
      <c r="C118" s="472" t="e">
        <f>ROUND(C115/$C$50,2)</f>
        <v>#DIV/0!</v>
      </c>
      <c r="D118" s="472">
        <f>ROUND(D112/$D$50,2)</f>
        <v>0</v>
      </c>
      <c r="E118" s="507" t="e">
        <f>B118+C118+D118</f>
        <v>#DIV/0!</v>
      </c>
      <c r="F118" s="493"/>
      <c r="G118"/>
    </row>
    <row r="119" spans="1:7" x14ac:dyDescent="0.2">
      <c r="A119"/>
      <c r="B119" s="452"/>
      <c r="C119" s="452"/>
      <c r="D119" s="451"/>
      <c r="E119" s="452"/>
      <c r="F119" s="452"/>
    </row>
    <row r="120" spans="1:7" x14ac:dyDescent="0.2">
      <c r="A120"/>
      <c r="B120" s="452"/>
      <c r="C120" s="452"/>
      <c r="D120" s="452"/>
      <c r="E120" s="452"/>
      <c r="F120"/>
    </row>
    <row r="121" spans="1:7" x14ac:dyDescent="0.2">
      <c r="A121"/>
      <c r="B121"/>
      <c r="C121" s="448"/>
      <c r="D121" s="449"/>
      <c r="E121"/>
      <c r="F121"/>
    </row>
  </sheetData>
  <mergeCells count="9">
    <mergeCell ref="A112:C112"/>
    <mergeCell ref="A114:E114"/>
    <mergeCell ref="B5:D5"/>
    <mergeCell ref="A104:D104"/>
    <mergeCell ref="A106:D106"/>
    <mergeCell ref="A108:D108"/>
    <mergeCell ref="A110:D110"/>
    <mergeCell ref="A31:F31"/>
    <mergeCell ref="A14:F14"/>
  </mergeCells>
  <pageMargins left="0.7" right="0.7" top="0.78740157499999996" bottom="0.78740157499999996" header="0.3" footer="0.3"/>
  <pageSetup paperSize="9" scale="91" orientation="portrait" r:id="rId1"/>
  <headerFooter>
    <oddFooter>&amp;LSeite &amp;P von &amp;N&amp;RLeitfaden Contracting der Bayerischen Staatlichen Hochbauverwaltung, Stand: Dezember/2017</oddFooter>
  </headerFooter>
  <rowBreaks count="2" manualBreakCount="2">
    <brk id="51" max="5" man="1"/>
    <brk id="99" max="5" man="1"/>
  </rowBreaks>
  <colBreaks count="1" manualBreakCount="1">
    <brk id="6" max="114" man="1"/>
  </col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tabColor theme="6" tint="0.39997558519241921"/>
    <pageSetUpPr fitToPage="1"/>
  </sheetPr>
  <dimension ref="A1:GV53"/>
  <sheetViews>
    <sheetView view="pageBreakPreview" topLeftCell="A16" zoomScale="85" zoomScaleNormal="85" zoomScaleSheetLayoutView="85" workbookViewId="0">
      <selection activeCell="E46" sqref="E45:E46"/>
    </sheetView>
  </sheetViews>
  <sheetFormatPr baseColWidth="10" defaultColWidth="12" defaultRowHeight="12.75" x14ac:dyDescent="0.2"/>
  <cols>
    <col min="1" max="1" width="37.28515625" style="203" customWidth="1"/>
    <col min="2" max="2" width="22.7109375" style="203" customWidth="1"/>
    <col min="3" max="3" width="20.5703125" style="203" customWidth="1"/>
    <col min="4" max="4" width="18.42578125" style="203" customWidth="1"/>
    <col min="5" max="5" width="18.28515625" style="203" customWidth="1"/>
    <col min="6" max="6" width="24.85546875" style="203" customWidth="1"/>
    <col min="7" max="7" width="20.28515625" style="203" customWidth="1"/>
    <col min="8" max="8" width="24.140625" style="203" customWidth="1"/>
    <col min="9" max="9" width="19.5703125" style="186" customWidth="1"/>
    <col min="10" max="10" width="17.7109375" style="186" customWidth="1"/>
    <col min="11" max="11" width="20.7109375" style="186" customWidth="1"/>
    <col min="12" max="16384" width="12" style="186"/>
  </cols>
  <sheetData>
    <row r="1" spans="1:204" x14ac:dyDescent="0.2">
      <c r="A1" s="50" t="s">
        <v>59</v>
      </c>
      <c r="B1" s="108"/>
      <c r="C1" s="108"/>
      <c r="D1" s="108"/>
      <c r="E1" s="108"/>
      <c r="F1" s="108"/>
      <c r="G1" s="108"/>
      <c r="H1" s="108"/>
      <c r="I1" s="813"/>
    </row>
    <row r="2" spans="1:204" x14ac:dyDescent="0.2">
      <c r="A2" s="108"/>
      <c r="B2" s="108"/>
      <c r="C2" s="108"/>
      <c r="D2" s="108"/>
      <c r="E2" s="108"/>
      <c r="F2" s="108"/>
      <c r="G2" s="108"/>
      <c r="H2" s="108"/>
      <c r="I2" s="813"/>
    </row>
    <row r="3" spans="1:204" x14ac:dyDescent="0.2">
      <c r="A3" s="51" t="s">
        <v>143</v>
      </c>
      <c r="B3" s="108"/>
      <c r="C3" s="108"/>
      <c r="D3" s="108"/>
      <c r="E3" s="108"/>
      <c r="F3" s="108"/>
      <c r="G3" s="108"/>
      <c r="H3" s="108"/>
      <c r="I3" s="813"/>
    </row>
    <row r="4" spans="1:204" s="193" customFormat="1" ht="23.25" customHeight="1" x14ac:dyDescent="0.2">
      <c r="A4" s="187"/>
      <c r="B4" s="188"/>
      <c r="C4" s="189"/>
      <c r="D4" s="189"/>
      <c r="E4" s="189"/>
      <c r="F4" s="189"/>
      <c r="G4" s="189"/>
      <c r="H4" s="189"/>
      <c r="I4" s="189"/>
      <c r="J4" s="190"/>
      <c r="K4" s="191"/>
      <c r="L4" s="191"/>
      <c r="M4" s="191"/>
      <c r="N4" s="192"/>
      <c r="O4" s="192"/>
      <c r="P4" s="192"/>
      <c r="Q4" s="192"/>
      <c r="R4" s="192"/>
      <c r="S4" s="192"/>
      <c r="T4" s="192"/>
      <c r="U4" s="192"/>
      <c r="V4" s="192"/>
      <c r="W4" s="192"/>
      <c r="X4" s="192"/>
      <c r="Y4" s="192"/>
      <c r="Z4" s="192"/>
      <c r="AA4" s="192"/>
      <c r="AB4" s="192"/>
      <c r="AC4" s="192"/>
      <c r="AD4" s="192"/>
      <c r="AE4" s="192"/>
      <c r="AF4" s="192"/>
      <c r="AG4" s="192"/>
      <c r="AH4" s="192"/>
      <c r="AI4" s="192"/>
      <c r="AJ4" s="192"/>
      <c r="AK4" s="192"/>
      <c r="AL4" s="192"/>
      <c r="AM4" s="192"/>
      <c r="AN4" s="192"/>
      <c r="AO4" s="192"/>
      <c r="AP4" s="192"/>
      <c r="AQ4" s="192"/>
      <c r="AR4" s="192"/>
      <c r="AS4" s="192"/>
      <c r="AT4" s="192"/>
      <c r="AU4" s="192"/>
      <c r="AV4" s="192"/>
      <c r="AW4" s="192"/>
      <c r="AX4" s="192"/>
      <c r="AY4" s="192"/>
      <c r="AZ4" s="192"/>
      <c r="BA4" s="192"/>
      <c r="BB4" s="192"/>
      <c r="BC4" s="192"/>
      <c r="BD4" s="192"/>
      <c r="BE4" s="192"/>
      <c r="BF4" s="192"/>
      <c r="BG4" s="192"/>
      <c r="BH4" s="192"/>
      <c r="BI4" s="192"/>
      <c r="BJ4" s="192"/>
      <c r="BK4" s="192"/>
      <c r="BL4" s="192"/>
      <c r="BM4" s="192"/>
      <c r="BN4" s="192"/>
      <c r="BO4" s="192"/>
      <c r="BP4" s="192"/>
      <c r="BQ4" s="192"/>
      <c r="BR4" s="192"/>
      <c r="BS4" s="192"/>
      <c r="BT4" s="192"/>
      <c r="BU4" s="192"/>
      <c r="BV4" s="192"/>
      <c r="BW4" s="192"/>
      <c r="BX4" s="192"/>
      <c r="BY4" s="192"/>
      <c r="BZ4" s="192"/>
      <c r="CA4" s="192"/>
      <c r="CB4" s="192"/>
      <c r="CC4" s="192"/>
      <c r="CD4" s="192"/>
      <c r="CE4" s="192"/>
      <c r="CF4" s="192"/>
      <c r="CG4" s="192"/>
      <c r="CH4" s="192"/>
      <c r="CI4" s="192"/>
      <c r="CJ4" s="192"/>
      <c r="CK4" s="192"/>
      <c r="CL4" s="192"/>
      <c r="CM4" s="192"/>
      <c r="CN4" s="192"/>
      <c r="CO4" s="192"/>
      <c r="CP4" s="192"/>
      <c r="CQ4" s="192"/>
      <c r="CR4" s="192"/>
      <c r="CS4" s="192"/>
      <c r="CT4" s="192"/>
      <c r="CU4" s="192"/>
      <c r="CV4" s="192"/>
      <c r="CW4" s="192"/>
      <c r="CX4" s="192"/>
      <c r="CY4" s="192"/>
      <c r="CZ4" s="192"/>
      <c r="DA4" s="192"/>
      <c r="DB4" s="192"/>
      <c r="DC4" s="192"/>
      <c r="DD4" s="192"/>
      <c r="DE4" s="192"/>
      <c r="DF4" s="192"/>
      <c r="DG4" s="192"/>
      <c r="DH4" s="192"/>
      <c r="DI4" s="192"/>
      <c r="DJ4" s="192"/>
      <c r="DK4" s="192"/>
      <c r="DL4" s="192"/>
      <c r="DM4" s="192"/>
      <c r="DN4" s="192"/>
      <c r="DO4" s="192"/>
      <c r="DP4" s="192"/>
      <c r="DQ4" s="192"/>
      <c r="DR4" s="192"/>
      <c r="DS4" s="192"/>
      <c r="DT4" s="192"/>
      <c r="DU4" s="192"/>
      <c r="DV4" s="192"/>
      <c r="DW4" s="192"/>
      <c r="DX4" s="192"/>
      <c r="DY4" s="192"/>
      <c r="DZ4" s="192"/>
      <c r="EA4" s="192"/>
      <c r="EB4" s="192"/>
      <c r="EC4" s="192"/>
      <c r="ED4" s="192"/>
      <c r="EE4" s="192"/>
      <c r="EF4" s="192"/>
      <c r="EG4" s="192"/>
      <c r="EH4" s="192"/>
      <c r="EI4" s="192"/>
      <c r="EJ4" s="192"/>
      <c r="EK4" s="192"/>
      <c r="EL4" s="192"/>
      <c r="EM4" s="192"/>
      <c r="EN4" s="192"/>
      <c r="EO4" s="192"/>
      <c r="EP4" s="192"/>
      <c r="EQ4" s="192"/>
      <c r="ER4" s="192"/>
      <c r="ES4" s="192"/>
      <c r="ET4" s="192"/>
      <c r="EU4" s="192"/>
      <c r="EV4" s="192"/>
      <c r="EW4" s="192"/>
      <c r="EX4" s="192"/>
      <c r="EY4" s="192"/>
      <c r="EZ4" s="192"/>
      <c r="FA4" s="192"/>
      <c r="FB4" s="192"/>
      <c r="FC4" s="192"/>
      <c r="FD4" s="192"/>
      <c r="FE4" s="192"/>
      <c r="FF4" s="192"/>
      <c r="FG4" s="192"/>
      <c r="FH4" s="192"/>
      <c r="FI4" s="192"/>
      <c r="FJ4" s="192"/>
      <c r="FK4" s="192"/>
      <c r="FL4" s="192"/>
      <c r="FM4" s="192"/>
      <c r="FN4" s="192"/>
      <c r="FO4" s="192"/>
      <c r="FP4" s="192"/>
      <c r="FQ4" s="192"/>
      <c r="FR4" s="192"/>
      <c r="FS4" s="192"/>
      <c r="FT4" s="192"/>
      <c r="FU4" s="192"/>
      <c r="FV4" s="192"/>
      <c r="FW4" s="192"/>
      <c r="FX4" s="192"/>
      <c r="FY4" s="192"/>
      <c r="FZ4" s="192"/>
      <c r="GA4" s="192"/>
      <c r="GB4" s="192"/>
      <c r="GC4" s="192"/>
      <c r="GD4" s="192"/>
      <c r="GE4" s="192"/>
      <c r="GF4" s="192"/>
      <c r="GG4" s="192"/>
      <c r="GH4" s="192"/>
      <c r="GI4" s="192"/>
      <c r="GJ4" s="192"/>
      <c r="GK4" s="192"/>
      <c r="GL4" s="192"/>
      <c r="GM4" s="192"/>
      <c r="GN4" s="192"/>
      <c r="GO4" s="192"/>
      <c r="GP4" s="192"/>
      <c r="GQ4" s="192"/>
      <c r="GR4" s="192"/>
      <c r="GS4" s="192"/>
      <c r="GT4" s="192"/>
      <c r="GU4" s="192"/>
      <c r="GV4" s="192"/>
    </row>
    <row r="5" spans="1:204" s="193" customFormat="1" ht="18" x14ac:dyDescent="0.2">
      <c r="A5" s="48" t="s">
        <v>0</v>
      </c>
      <c r="B5" s="886" t="str">
        <f>Referenzwerte!C5</f>
        <v>Musterliegenschaft</v>
      </c>
      <c r="C5" s="887"/>
      <c r="D5" s="887"/>
      <c r="E5" s="888"/>
      <c r="F5" s="189"/>
      <c r="G5" s="189"/>
      <c r="H5" s="189"/>
      <c r="I5" s="814"/>
      <c r="J5" s="191"/>
      <c r="K5" s="191"/>
      <c r="L5" s="191"/>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c r="AS5" s="192"/>
      <c r="AT5" s="192"/>
      <c r="AU5" s="192"/>
      <c r="AV5" s="192"/>
      <c r="AW5" s="192"/>
      <c r="AX5" s="192"/>
      <c r="AY5" s="192"/>
      <c r="AZ5" s="192"/>
      <c r="BA5" s="192"/>
      <c r="BB5" s="192"/>
      <c r="BC5" s="192"/>
      <c r="BD5" s="192"/>
      <c r="BE5" s="192"/>
      <c r="BF5" s="192"/>
      <c r="BG5" s="192"/>
      <c r="BH5" s="192"/>
      <c r="BI5" s="192"/>
      <c r="BJ5" s="192"/>
      <c r="BK5" s="192"/>
      <c r="BL5" s="192"/>
      <c r="BM5" s="192"/>
      <c r="BN5" s="192"/>
      <c r="BO5" s="192"/>
      <c r="BP5" s="192"/>
      <c r="BQ5" s="192"/>
      <c r="BR5" s="192"/>
      <c r="BS5" s="192"/>
      <c r="BT5" s="192"/>
      <c r="BU5" s="192"/>
      <c r="BV5" s="192"/>
      <c r="BW5" s="192"/>
      <c r="BX5" s="192"/>
      <c r="BY5" s="192"/>
      <c r="BZ5" s="192"/>
      <c r="CA5" s="192"/>
      <c r="CB5" s="192"/>
      <c r="CC5" s="192"/>
      <c r="CD5" s="192"/>
      <c r="CE5" s="192"/>
      <c r="CF5" s="192"/>
      <c r="CG5" s="192"/>
      <c r="CH5" s="192"/>
      <c r="CI5" s="192"/>
      <c r="CJ5" s="192"/>
      <c r="CK5" s="192"/>
      <c r="CL5" s="192"/>
      <c r="CM5" s="192"/>
      <c r="CN5" s="192"/>
      <c r="CO5" s="192"/>
      <c r="CP5" s="192"/>
      <c r="CQ5" s="192"/>
      <c r="CR5" s="192"/>
      <c r="CS5" s="192"/>
      <c r="CT5" s="192"/>
      <c r="CU5" s="192"/>
      <c r="CV5" s="192"/>
      <c r="CW5" s="192"/>
      <c r="CX5" s="192"/>
      <c r="CY5" s="192"/>
      <c r="CZ5" s="192"/>
      <c r="DA5" s="192"/>
      <c r="DB5" s="192"/>
      <c r="DC5" s="192"/>
      <c r="DD5" s="192"/>
      <c r="DE5" s="192"/>
      <c r="DF5" s="192"/>
      <c r="DG5" s="192"/>
      <c r="DH5" s="192"/>
      <c r="DI5" s="192"/>
      <c r="DJ5" s="192"/>
      <c r="DK5" s="192"/>
      <c r="DL5" s="192"/>
      <c r="DM5" s="192"/>
      <c r="DN5" s="192"/>
      <c r="DO5" s="192"/>
      <c r="DP5" s="192"/>
      <c r="DQ5" s="192"/>
      <c r="DR5" s="192"/>
      <c r="DS5" s="192"/>
      <c r="DT5" s="192"/>
      <c r="DU5" s="192"/>
      <c r="DV5" s="192"/>
      <c r="DW5" s="192"/>
      <c r="DX5" s="192"/>
      <c r="DY5" s="192"/>
      <c r="DZ5" s="192"/>
      <c r="EA5" s="192"/>
      <c r="EB5" s="192"/>
      <c r="EC5" s="192"/>
      <c r="ED5" s="192"/>
      <c r="EE5" s="192"/>
      <c r="EF5" s="192"/>
      <c r="EG5" s="192"/>
      <c r="EH5" s="192"/>
      <c r="EI5" s="192"/>
      <c r="EJ5" s="192"/>
      <c r="EK5" s="192"/>
      <c r="EL5" s="192"/>
      <c r="EM5" s="192"/>
      <c r="EN5" s="192"/>
      <c r="EO5" s="192"/>
      <c r="EP5" s="192"/>
      <c r="EQ5" s="192"/>
      <c r="ER5" s="192"/>
      <c r="ES5" s="192"/>
      <c r="ET5" s="192"/>
      <c r="EU5" s="192"/>
      <c r="EV5" s="192"/>
      <c r="EW5" s="192"/>
      <c r="EX5" s="192"/>
      <c r="EY5" s="192"/>
      <c r="EZ5" s="192"/>
      <c r="FA5" s="192"/>
      <c r="FB5" s="192"/>
      <c r="FC5" s="192"/>
      <c r="FD5" s="192"/>
      <c r="FE5" s="192"/>
      <c r="FF5" s="192"/>
      <c r="FG5" s="192"/>
      <c r="FH5" s="192"/>
      <c r="FI5" s="192"/>
      <c r="FJ5" s="192"/>
      <c r="FK5" s="192"/>
      <c r="FL5" s="192"/>
      <c r="FM5" s="192"/>
      <c r="FN5" s="192"/>
      <c r="FO5" s="192"/>
      <c r="FP5" s="192"/>
      <c r="FQ5" s="192"/>
      <c r="FR5" s="192"/>
      <c r="FS5" s="192"/>
      <c r="FT5" s="192"/>
      <c r="FU5" s="192"/>
      <c r="FV5" s="192"/>
      <c r="FW5" s="192"/>
      <c r="FX5" s="192"/>
      <c r="FY5" s="192"/>
      <c r="FZ5" s="192"/>
      <c r="GA5" s="192"/>
      <c r="GB5" s="192"/>
      <c r="GC5" s="192"/>
      <c r="GD5" s="192"/>
      <c r="GE5" s="192"/>
      <c r="GF5" s="192"/>
      <c r="GG5" s="192"/>
      <c r="GH5" s="192"/>
      <c r="GI5" s="192"/>
      <c r="GJ5" s="192"/>
      <c r="GK5" s="192"/>
      <c r="GL5" s="192"/>
      <c r="GM5" s="192"/>
      <c r="GN5" s="192"/>
      <c r="GO5" s="192"/>
      <c r="GP5" s="192"/>
      <c r="GQ5" s="192"/>
      <c r="GR5" s="192"/>
      <c r="GS5" s="192"/>
      <c r="GT5" s="192"/>
      <c r="GU5" s="192"/>
    </row>
    <row r="6" spans="1:204" s="193" customFormat="1" ht="18" x14ac:dyDescent="0.25">
      <c r="A6" s="52"/>
      <c r="B6" s="63"/>
      <c r="C6" s="63"/>
      <c r="D6" s="63"/>
      <c r="E6" s="63"/>
      <c r="F6" s="189"/>
      <c r="G6" s="189"/>
      <c r="H6" s="189"/>
      <c r="I6" s="814"/>
      <c r="J6" s="191"/>
      <c r="K6" s="191"/>
      <c r="L6" s="191"/>
      <c r="M6" s="192"/>
      <c r="N6" s="192"/>
      <c r="O6" s="192"/>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c r="AP6" s="192"/>
      <c r="AQ6" s="192"/>
      <c r="AR6" s="192"/>
      <c r="AS6" s="192"/>
      <c r="AT6" s="192"/>
      <c r="AU6" s="192"/>
      <c r="AV6" s="192"/>
      <c r="AW6" s="192"/>
      <c r="AX6" s="192"/>
      <c r="AY6" s="192"/>
      <c r="AZ6" s="192"/>
      <c r="BA6" s="192"/>
      <c r="BB6" s="192"/>
      <c r="BC6" s="192"/>
      <c r="BD6" s="192"/>
      <c r="BE6" s="192"/>
      <c r="BF6" s="192"/>
      <c r="BG6" s="192"/>
      <c r="BH6" s="192"/>
      <c r="BI6" s="192"/>
      <c r="BJ6" s="192"/>
      <c r="BK6" s="192"/>
      <c r="BL6" s="192"/>
      <c r="BM6" s="192"/>
      <c r="BN6" s="192"/>
      <c r="BO6" s="192"/>
      <c r="BP6" s="192"/>
      <c r="BQ6" s="192"/>
      <c r="BR6" s="192"/>
      <c r="BS6" s="192"/>
      <c r="BT6" s="192"/>
      <c r="BU6" s="192"/>
      <c r="BV6" s="192"/>
      <c r="BW6" s="192"/>
      <c r="BX6" s="192"/>
      <c r="BY6" s="192"/>
      <c r="BZ6" s="192"/>
      <c r="CA6" s="192"/>
      <c r="CB6" s="192"/>
      <c r="CC6" s="192"/>
      <c r="CD6" s="192"/>
      <c r="CE6" s="192"/>
      <c r="CF6" s="192"/>
      <c r="CG6" s="192"/>
      <c r="CH6" s="192"/>
      <c r="CI6" s="192"/>
      <c r="CJ6" s="192"/>
      <c r="CK6" s="192"/>
      <c r="CL6" s="192"/>
      <c r="CM6" s="192"/>
      <c r="CN6" s="192"/>
      <c r="CO6" s="192"/>
      <c r="CP6" s="192"/>
      <c r="CQ6" s="192"/>
      <c r="CR6" s="192"/>
      <c r="CS6" s="192"/>
      <c r="CT6" s="192"/>
      <c r="CU6" s="192"/>
      <c r="CV6" s="192"/>
      <c r="CW6" s="192"/>
      <c r="CX6" s="192"/>
      <c r="CY6" s="192"/>
      <c r="CZ6" s="192"/>
      <c r="DA6" s="192"/>
      <c r="DB6" s="192"/>
      <c r="DC6" s="192"/>
      <c r="DD6" s="192"/>
      <c r="DE6" s="192"/>
      <c r="DF6" s="192"/>
      <c r="DG6" s="192"/>
      <c r="DH6" s="192"/>
      <c r="DI6" s="192"/>
      <c r="DJ6" s="192"/>
      <c r="DK6" s="192"/>
      <c r="DL6" s="192"/>
      <c r="DM6" s="192"/>
      <c r="DN6" s="192"/>
      <c r="DO6" s="192"/>
      <c r="DP6" s="192"/>
      <c r="DQ6" s="192"/>
      <c r="DR6" s="192"/>
      <c r="DS6" s="192"/>
      <c r="DT6" s="192"/>
      <c r="DU6" s="192"/>
      <c r="DV6" s="192"/>
      <c r="DW6" s="192"/>
      <c r="DX6" s="192"/>
      <c r="DY6" s="192"/>
      <c r="DZ6" s="192"/>
      <c r="EA6" s="192"/>
      <c r="EB6" s="192"/>
      <c r="EC6" s="192"/>
      <c r="ED6" s="192"/>
      <c r="EE6" s="192"/>
      <c r="EF6" s="192"/>
      <c r="EG6" s="192"/>
      <c r="EH6" s="192"/>
      <c r="EI6" s="192"/>
      <c r="EJ6" s="192"/>
      <c r="EK6" s="192"/>
      <c r="EL6" s="192"/>
      <c r="EM6" s="192"/>
      <c r="EN6" s="192"/>
      <c r="EO6" s="192"/>
      <c r="EP6" s="192"/>
      <c r="EQ6" s="192"/>
      <c r="ER6" s="192"/>
      <c r="ES6" s="192"/>
      <c r="ET6" s="192"/>
      <c r="EU6" s="192"/>
      <c r="EV6" s="192"/>
      <c r="EW6" s="192"/>
      <c r="EX6" s="192"/>
      <c r="EY6" s="192"/>
      <c r="EZ6" s="192"/>
      <c r="FA6" s="192"/>
      <c r="FB6" s="192"/>
      <c r="FC6" s="192"/>
      <c r="FD6" s="192"/>
      <c r="FE6" s="192"/>
      <c r="FF6" s="192"/>
      <c r="FG6" s="192"/>
      <c r="FH6" s="192"/>
      <c r="FI6" s="192"/>
      <c r="FJ6" s="192"/>
      <c r="FK6" s="192"/>
      <c r="FL6" s="192"/>
      <c r="FM6" s="192"/>
      <c r="FN6" s="192"/>
      <c r="FO6" s="192"/>
      <c r="FP6" s="192"/>
      <c r="FQ6" s="192"/>
      <c r="FR6" s="192"/>
      <c r="FS6" s="192"/>
      <c r="FT6" s="192"/>
      <c r="FU6" s="192"/>
      <c r="FV6" s="192"/>
      <c r="FW6" s="192"/>
      <c r="FX6" s="192"/>
      <c r="FY6" s="192"/>
      <c r="FZ6" s="192"/>
      <c r="GA6" s="192"/>
      <c r="GB6" s="192"/>
      <c r="GC6" s="192"/>
      <c r="GD6" s="192"/>
      <c r="GE6" s="192"/>
      <c r="GF6" s="192"/>
      <c r="GG6" s="192"/>
      <c r="GH6" s="192"/>
      <c r="GI6" s="192"/>
      <c r="GJ6" s="192"/>
      <c r="GK6" s="192"/>
      <c r="GL6" s="192"/>
      <c r="GM6" s="192"/>
      <c r="GN6" s="192"/>
      <c r="GO6" s="192"/>
      <c r="GP6" s="192"/>
      <c r="GQ6" s="192"/>
      <c r="GR6" s="192"/>
      <c r="GS6" s="192"/>
      <c r="GT6" s="192"/>
      <c r="GU6" s="192"/>
    </row>
    <row r="7" spans="1:204" s="193" customFormat="1" ht="18" x14ac:dyDescent="0.2">
      <c r="A7" s="240" t="s">
        <v>36</v>
      </c>
      <c r="B7" s="252">
        <f>'Eingabemaske Abrechnungen'!B7</f>
        <v>2016</v>
      </c>
      <c r="C7" s="90"/>
      <c r="D7" s="63"/>
      <c r="E7" s="63"/>
      <c r="F7" s="189"/>
      <c r="G7" s="189"/>
      <c r="H7" s="189"/>
      <c r="I7" s="814"/>
      <c r="J7" s="191"/>
      <c r="K7" s="191"/>
      <c r="L7" s="191"/>
      <c r="M7" s="192"/>
      <c r="N7" s="192"/>
      <c r="O7" s="192"/>
      <c r="P7" s="192"/>
      <c r="Q7" s="192"/>
      <c r="R7" s="192"/>
      <c r="S7" s="192"/>
      <c r="T7" s="192"/>
      <c r="U7" s="192"/>
      <c r="V7" s="192"/>
      <c r="W7" s="192"/>
      <c r="X7" s="192"/>
      <c r="Y7" s="192"/>
      <c r="Z7" s="192"/>
      <c r="AA7" s="192"/>
      <c r="AB7" s="192"/>
      <c r="AC7" s="192"/>
      <c r="AD7" s="192"/>
      <c r="AE7" s="192"/>
      <c r="AF7" s="192"/>
      <c r="AG7" s="192"/>
      <c r="AH7" s="192"/>
      <c r="AI7" s="192"/>
      <c r="AJ7" s="192"/>
      <c r="AK7" s="192"/>
      <c r="AL7" s="192"/>
      <c r="AM7" s="192"/>
      <c r="AN7" s="192"/>
      <c r="AO7" s="192"/>
      <c r="AP7" s="192"/>
      <c r="AQ7" s="192"/>
      <c r="AR7" s="192"/>
      <c r="AS7" s="192"/>
      <c r="AT7" s="192"/>
      <c r="AU7" s="192"/>
      <c r="AV7" s="192"/>
      <c r="AW7" s="192"/>
      <c r="AX7" s="192"/>
      <c r="AY7" s="192"/>
      <c r="AZ7" s="192"/>
      <c r="BA7" s="192"/>
      <c r="BB7" s="192"/>
      <c r="BC7" s="192"/>
      <c r="BD7" s="192"/>
      <c r="BE7" s="192"/>
      <c r="BF7" s="192"/>
      <c r="BG7" s="192"/>
      <c r="BH7" s="192"/>
      <c r="BI7" s="192"/>
      <c r="BJ7" s="192"/>
      <c r="BK7" s="192"/>
      <c r="BL7" s="192"/>
      <c r="BM7" s="192"/>
      <c r="BN7" s="192"/>
      <c r="BO7" s="192"/>
      <c r="BP7" s="192"/>
      <c r="BQ7" s="192"/>
      <c r="BR7" s="192"/>
      <c r="BS7" s="192"/>
      <c r="BT7" s="192"/>
      <c r="BU7" s="192"/>
      <c r="BV7" s="192"/>
      <c r="BW7" s="192"/>
      <c r="BX7" s="192"/>
      <c r="BY7" s="192"/>
      <c r="BZ7" s="192"/>
      <c r="CA7" s="192"/>
      <c r="CB7" s="192"/>
      <c r="CC7" s="192"/>
      <c r="CD7" s="192"/>
      <c r="CE7" s="192"/>
      <c r="CF7" s="192"/>
      <c r="CG7" s="192"/>
      <c r="CH7" s="192"/>
      <c r="CI7" s="192"/>
      <c r="CJ7" s="192"/>
      <c r="CK7" s="192"/>
      <c r="CL7" s="192"/>
      <c r="CM7" s="192"/>
      <c r="CN7" s="192"/>
      <c r="CO7" s="192"/>
      <c r="CP7" s="192"/>
      <c r="CQ7" s="192"/>
      <c r="CR7" s="192"/>
      <c r="CS7" s="192"/>
      <c r="CT7" s="192"/>
      <c r="CU7" s="192"/>
      <c r="CV7" s="192"/>
      <c r="CW7" s="192"/>
      <c r="CX7" s="192"/>
      <c r="CY7" s="192"/>
      <c r="CZ7" s="192"/>
      <c r="DA7" s="192"/>
      <c r="DB7" s="192"/>
      <c r="DC7" s="192"/>
      <c r="DD7" s="192"/>
      <c r="DE7" s="192"/>
      <c r="DF7" s="192"/>
      <c r="DG7" s="192"/>
      <c r="DH7" s="192"/>
      <c r="DI7" s="192"/>
      <c r="DJ7" s="192"/>
      <c r="DK7" s="192"/>
      <c r="DL7" s="192"/>
      <c r="DM7" s="192"/>
      <c r="DN7" s="192"/>
      <c r="DO7" s="192"/>
      <c r="DP7" s="192"/>
      <c r="DQ7" s="192"/>
      <c r="DR7" s="192"/>
      <c r="DS7" s="192"/>
      <c r="DT7" s="192"/>
      <c r="DU7" s="192"/>
      <c r="DV7" s="192"/>
      <c r="DW7" s="192"/>
      <c r="DX7" s="192"/>
      <c r="DY7" s="192"/>
      <c r="DZ7" s="192"/>
      <c r="EA7" s="192"/>
      <c r="EB7" s="192"/>
      <c r="EC7" s="192"/>
      <c r="ED7" s="192"/>
      <c r="EE7" s="192"/>
      <c r="EF7" s="192"/>
      <c r="EG7" s="192"/>
      <c r="EH7" s="192"/>
      <c r="EI7" s="192"/>
      <c r="EJ7" s="192"/>
      <c r="EK7" s="192"/>
      <c r="EL7" s="192"/>
      <c r="EM7" s="192"/>
      <c r="EN7" s="192"/>
      <c r="EO7" s="192"/>
      <c r="EP7" s="192"/>
      <c r="EQ7" s="192"/>
      <c r="ER7" s="192"/>
      <c r="ES7" s="192"/>
      <c r="ET7" s="192"/>
      <c r="EU7" s="192"/>
      <c r="EV7" s="192"/>
      <c r="EW7" s="192"/>
      <c r="EX7" s="192"/>
      <c r="EY7" s="192"/>
      <c r="EZ7" s="192"/>
      <c r="FA7" s="192"/>
      <c r="FB7" s="192"/>
      <c r="FC7" s="192"/>
      <c r="FD7" s="192"/>
      <c r="FE7" s="192"/>
      <c r="FF7" s="192"/>
      <c r="FG7" s="192"/>
      <c r="FH7" s="192"/>
      <c r="FI7" s="192"/>
      <c r="FJ7" s="192"/>
      <c r="FK7" s="192"/>
      <c r="FL7" s="192"/>
      <c r="FM7" s="192"/>
      <c r="FN7" s="192"/>
      <c r="FO7" s="192"/>
      <c r="FP7" s="192"/>
      <c r="FQ7" s="192"/>
      <c r="FR7" s="192"/>
      <c r="FS7" s="192"/>
      <c r="FT7" s="192"/>
      <c r="FU7" s="192"/>
      <c r="FV7" s="192"/>
      <c r="FW7" s="192"/>
      <c r="FX7" s="192"/>
      <c r="FY7" s="192"/>
      <c r="FZ7" s="192"/>
      <c r="GA7" s="192"/>
      <c r="GB7" s="192"/>
      <c r="GC7" s="192"/>
      <c r="GD7" s="192"/>
      <c r="GE7" s="192"/>
      <c r="GF7" s="192"/>
      <c r="GG7" s="192"/>
      <c r="GH7" s="192"/>
      <c r="GI7" s="192"/>
      <c r="GJ7" s="192"/>
      <c r="GK7" s="192"/>
      <c r="GL7" s="192"/>
      <c r="GM7" s="192"/>
      <c r="GN7" s="192"/>
      <c r="GO7" s="192"/>
      <c r="GP7" s="192"/>
      <c r="GQ7" s="192"/>
      <c r="GR7" s="192"/>
      <c r="GS7" s="192"/>
      <c r="GT7" s="192"/>
      <c r="GU7" s="192"/>
    </row>
    <row r="8" spans="1:204" s="193" customFormat="1" ht="18" x14ac:dyDescent="0.2">
      <c r="A8" s="240"/>
      <c r="B8" s="90"/>
      <c r="C8" s="90"/>
      <c r="D8" s="63"/>
      <c r="E8" s="63"/>
      <c r="F8" s="189"/>
      <c r="G8" s="189"/>
      <c r="H8" s="189"/>
      <c r="I8" s="814"/>
      <c r="J8" s="191"/>
      <c r="K8" s="191"/>
      <c r="L8" s="191"/>
      <c r="M8" s="192"/>
      <c r="N8" s="192"/>
      <c r="O8" s="192"/>
      <c r="P8" s="192"/>
      <c r="Q8" s="192"/>
      <c r="R8" s="192"/>
      <c r="S8" s="192"/>
      <c r="T8" s="192"/>
      <c r="U8" s="192"/>
      <c r="V8" s="192"/>
      <c r="W8" s="192"/>
      <c r="X8" s="192"/>
      <c r="Y8" s="192"/>
      <c r="Z8" s="192"/>
      <c r="AA8" s="192"/>
      <c r="AB8" s="192"/>
      <c r="AC8" s="192"/>
      <c r="AD8" s="192"/>
      <c r="AE8" s="192"/>
      <c r="AF8" s="192"/>
      <c r="AG8" s="192"/>
      <c r="AH8" s="192"/>
      <c r="AI8" s="192"/>
      <c r="AJ8" s="192"/>
      <c r="AK8" s="192"/>
      <c r="AL8" s="192"/>
      <c r="AM8" s="192"/>
      <c r="AN8" s="192"/>
      <c r="AO8" s="192"/>
      <c r="AP8" s="192"/>
      <c r="AQ8" s="192"/>
      <c r="AR8" s="192"/>
      <c r="AS8" s="192"/>
      <c r="AT8" s="192"/>
      <c r="AU8" s="192"/>
      <c r="AV8" s="192"/>
      <c r="AW8" s="192"/>
      <c r="AX8" s="192"/>
      <c r="AY8" s="192"/>
      <c r="AZ8" s="192"/>
      <c r="BA8" s="192"/>
      <c r="BB8" s="192"/>
      <c r="BC8" s="192"/>
      <c r="BD8" s="192"/>
      <c r="BE8" s="192"/>
      <c r="BF8" s="192"/>
      <c r="BG8" s="192"/>
      <c r="BH8" s="192"/>
      <c r="BI8" s="192"/>
      <c r="BJ8" s="192"/>
      <c r="BK8" s="192"/>
      <c r="BL8" s="192"/>
      <c r="BM8" s="192"/>
      <c r="BN8" s="192"/>
      <c r="BO8" s="192"/>
      <c r="BP8" s="192"/>
      <c r="BQ8" s="192"/>
      <c r="BR8" s="192"/>
      <c r="BS8" s="192"/>
      <c r="BT8" s="192"/>
      <c r="BU8" s="192"/>
      <c r="BV8" s="192"/>
      <c r="BW8" s="192"/>
      <c r="BX8" s="192"/>
      <c r="BY8" s="192"/>
      <c r="BZ8" s="192"/>
      <c r="CA8" s="192"/>
      <c r="CB8" s="192"/>
      <c r="CC8" s="192"/>
      <c r="CD8" s="192"/>
      <c r="CE8" s="192"/>
      <c r="CF8" s="192"/>
      <c r="CG8" s="192"/>
      <c r="CH8" s="192"/>
      <c r="CI8" s="192"/>
      <c r="CJ8" s="192"/>
      <c r="CK8" s="192"/>
      <c r="CL8" s="192"/>
      <c r="CM8" s="192"/>
      <c r="CN8" s="192"/>
      <c r="CO8" s="192"/>
      <c r="CP8" s="192"/>
      <c r="CQ8" s="192"/>
      <c r="CR8" s="192"/>
      <c r="CS8" s="192"/>
      <c r="CT8" s="192"/>
      <c r="CU8" s="192"/>
      <c r="CV8" s="192"/>
      <c r="CW8" s="192"/>
      <c r="CX8" s="192"/>
      <c r="CY8" s="192"/>
      <c r="CZ8" s="192"/>
      <c r="DA8" s="192"/>
      <c r="DB8" s="192"/>
      <c r="DC8" s="192"/>
      <c r="DD8" s="192"/>
      <c r="DE8" s="192"/>
      <c r="DF8" s="192"/>
      <c r="DG8" s="192"/>
      <c r="DH8" s="192"/>
      <c r="DI8" s="192"/>
      <c r="DJ8" s="192"/>
      <c r="DK8" s="192"/>
      <c r="DL8" s="192"/>
      <c r="DM8" s="192"/>
      <c r="DN8" s="192"/>
      <c r="DO8" s="192"/>
      <c r="DP8" s="192"/>
      <c r="DQ8" s="192"/>
      <c r="DR8" s="192"/>
      <c r="DS8" s="192"/>
      <c r="DT8" s="192"/>
      <c r="DU8" s="192"/>
      <c r="DV8" s="192"/>
      <c r="DW8" s="192"/>
      <c r="DX8" s="192"/>
      <c r="DY8" s="192"/>
      <c r="DZ8" s="192"/>
      <c r="EA8" s="192"/>
      <c r="EB8" s="192"/>
      <c r="EC8" s="192"/>
      <c r="ED8" s="192"/>
      <c r="EE8" s="192"/>
      <c r="EF8" s="192"/>
      <c r="EG8" s="192"/>
      <c r="EH8" s="192"/>
      <c r="EI8" s="192"/>
      <c r="EJ8" s="192"/>
      <c r="EK8" s="192"/>
      <c r="EL8" s="192"/>
      <c r="EM8" s="192"/>
      <c r="EN8" s="192"/>
      <c r="EO8" s="192"/>
      <c r="EP8" s="192"/>
      <c r="EQ8" s="192"/>
      <c r="ER8" s="192"/>
      <c r="ES8" s="192"/>
      <c r="ET8" s="192"/>
      <c r="EU8" s="192"/>
      <c r="EV8" s="192"/>
      <c r="EW8" s="192"/>
      <c r="EX8" s="192"/>
      <c r="EY8" s="192"/>
      <c r="EZ8" s="192"/>
      <c r="FA8" s="192"/>
      <c r="FB8" s="192"/>
      <c r="FC8" s="192"/>
      <c r="FD8" s="192"/>
      <c r="FE8" s="192"/>
      <c r="FF8" s="192"/>
      <c r="FG8" s="192"/>
      <c r="FH8" s="192"/>
      <c r="FI8" s="192"/>
      <c r="FJ8" s="192"/>
      <c r="FK8" s="192"/>
      <c r="FL8" s="192"/>
      <c r="FM8" s="192"/>
      <c r="FN8" s="192"/>
      <c r="FO8" s="192"/>
      <c r="FP8" s="192"/>
      <c r="FQ8" s="192"/>
      <c r="FR8" s="192"/>
      <c r="FS8" s="192"/>
      <c r="FT8" s="192"/>
      <c r="FU8" s="192"/>
      <c r="FV8" s="192"/>
      <c r="FW8" s="192"/>
      <c r="FX8" s="192"/>
      <c r="FY8" s="192"/>
      <c r="FZ8" s="192"/>
      <c r="GA8" s="192"/>
      <c r="GB8" s="192"/>
      <c r="GC8" s="192"/>
      <c r="GD8" s="192"/>
      <c r="GE8" s="192"/>
      <c r="GF8" s="192"/>
      <c r="GG8" s="192"/>
      <c r="GH8" s="192"/>
      <c r="GI8" s="192"/>
      <c r="GJ8" s="192"/>
      <c r="GK8" s="192"/>
      <c r="GL8" s="192"/>
      <c r="GM8" s="192"/>
      <c r="GN8" s="192"/>
      <c r="GO8" s="192"/>
      <c r="GP8" s="192"/>
      <c r="GQ8" s="192"/>
      <c r="GR8" s="192"/>
      <c r="GS8" s="192"/>
      <c r="GT8" s="192"/>
      <c r="GU8" s="192"/>
    </row>
    <row r="9" spans="1:204" s="193" customFormat="1" ht="18" x14ac:dyDescent="0.2">
      <c r="A9" s="824" t="s">
        <v>309</v>
      </c>
      <c r="B9" s="825"/>
      <c r="C9" s="826"/>
      <c r="D9" s="63"/>
      <c r="E9" s="63"/>
      <c r="F9" s="189"/>
      <c r="G9" s="189"/>
      <c r="H9" s="189"/>
      <c r="I9" s="814"/>
      <c r="J9" s="191"/>
      <c r="K9" s="191"/>
      <c r="L9" s="191"/>
      <c r="M9" s="192"/>
      <c r="N9" s="192"/>
      <c r="O9" s="192"/>
      <c r="P9" s="192"/>
      <c r="Q9" s="192"/>
      <c r="R9" s="192"/>
      <c r="S9" s="192"/>
      <c r="T9" s="192"/>
      <c r="U9" s="192"/>
      <c r="V9" s="192"/>
      <c r="W9" s="192"/>
      <c r="X9" s="192"/>
      <c r="Y9" s="192"/>
      <c r="Z9" s="192"/>
      <c r="AA9" s="192"/>
      <c r="AB9" s="192"/>
      <c r="AC9" s="192"/>
      <c r="AD9" s="192"/>
      <c r="AE9" s="192"/>
      <c r="AF9" s="192"/>
      <c r="AG9" s="192"/>
      <c r="AH9" s="192"/>
      <c r="AI9" s="192"/>
      <c r="AJ9" s="192"/>
      <c r="AK9" s="192"/>
      <c r="AL9" s="192"/>
      <c r="AM9" s="192"/>
      <c r="AN9" s="192"/>
      <c r="AO9" s="192"/>
      <c r="AP9" s="192"/>
      <c r="AQ9" s="192"/>
      <c r="AR9" s="192"/>
      <c r="AS9" s="192"/>
      <c r="AT9" s="192"/>
      <c r="AU9" s="192"/>
      <c r="AV9" s="192"/>
      <c r="AW9" s="192"/>
      <c r="AX9" s="192"/>
      <c r="AY9" s="192"/>
      <c r="AZ9" s="192"/>
      <c r="BA9" s="192"/>
      <c r="BB9" s="192"/>
      <c r="BC9" s="192"/>
      <c r="BD9" s="192"/>
      <c r="BE9" s="192"/>
      <c r="BF9" s="192"/>
      <c r="BG9" s="192"/>
      <c r="BH9" s="192"/>
      <c r="BI9" s="192"/>
      <c r="BJ9" s="192"/>
      <c r="BK9" s="192"/>
      <c r="BL9" s="192"/>
      <c r="BM9" s="192"/>
      <c r="BN9" s="192"/>
      <c r="BO9" s="192"/>
      <c r="BP9" s="192"/>
      <c r="BQ9" s="192"/>
      <c r="BR9" s="192"/>
      <c r="BS9" s="192"/>
      <c r="BT9" s="192"/>
      <c r="BU9" s="192"/>
      <c r="BV9" s="192"/>
      <c r="BW9" s="192"/>
      <c r="BX9" s="192"/>
      <c r="BY9" s="192"/>
      <c r="BZ9" s="192"/>
      <c r="CA9" s="192"/>
      <c r="CB9" s="192"/>
      <c r="CC9" s="192"/>
      <c r="CD9" s="192"/>
      <c r="CE9" s="192"/>
      <c r="CF9" s="192"/>
      <c r="CG9" s="192"/>
      <c r="CH9" s="192"/>
      <c r="CI9" s="192"/>
      <c r="CJ9" s="192"/>
      <c r="CK9" s="192"/>
      <c r="CL9" s="192"/>
      <c r="CM9" s="192"/>
      <c r="CN9" s="192"/>
      <c r="CO9" s="192"/>
      <c r="CP9" s="192"/>
      <c r="CQ9" s="192"/>
      <c r="CR9" s="192"/>
      <c r="CS9" s="192"/>
      <c r="CT9" s="192"/>
      <c r="CU9" s="192"/>
      <c r="CV9" s="192"/>
      <c r="CW9" s="192"/>
      <c r="CX9" s="192"/>
      <c r="CY9" s="192"/>
      <c r="CZ9" s="192"/>
      <c r="DA9" s="192"/>
      <c r="DB9" s="192"/>
      <c r="DC9" s="192"/>
      <c r="DD9" s="192"/>
      <c r="DE9" s="192"/>
      <c r="DF9" s="192"/>
      <c r="DG9" s="192"/>
      <c r="DH9" s="192"/>
      <c r="DI9" s="192"/>
      <c r="DJ9" s="192"/>
      <c r="DK9" s="192"/>
      <c r="DL9" s="192"/>
      <c r="DM9" s="192"/>
      <c r="DN9" s="192"/>
      <c r="DO9" s="192"/>
      <c r="DP9" s="192"/>
      <c r="DQ9" s="192"/>
      <c r="DR9" s="192"/>
      <c r="DS9" s="192"/>
      <c r="DT9" s="192"/>
      <c r="DU9" s="192"/>
      <c r="DV9" s="192"/>
      <c r="DW9" s="192"/>
      <c r="DX9" s="192"/>
      <c r="DY9" s="192"/>
      <c r="DZ9" s="192"/>
      <c r="EA9" s="192"/>
      <c r="EB9" s="192"/>
      <c r="EC9" s="192"/>
      <c r="ED9" s="192"/>
      <c r="EE9" s="192"/>
      <c r="EF9" s="192"/>
      <c r="EG9" s="192"/>
      <c r="EH9" s="192"/>
      <c r="EI9" s="192"/>
      <c r="EJ9" s="192"/>
      <c r="EK9" s="192"/>
      <c r="EL9" s="192"/>
      <c r="EM9" s="192"/>
      <c r="EN9" s="192"/>
      <c r="EO9" s="192"/>
      <c r="EP9" s="192"/>
      <c r="EQ9" s="192"/>
      <c r="ER9" s="192"/>
      <c r="ES9" s="192"/>
      <c r="ET9" s="192"/>
      <c r="EU9" s="192"/>
      <c r="EV9" s="192"/>
      <c r="EW9" s="192"/>
      <c r="EX9" s="192"/>
      <c r="EY9" s="192"/>
      <c r="EZ9" s="192"/>
      <c r="FA9" s="192"/>
      <c r="FB9" s="192"/>
      <c r="FC9" s="192"/>
      <c r="FD9" s="192"/>
      <c r="FE9" s="192"/>
      <c r="FF9" s="192"/>
      <c r="FG9" s="192"/>
      <c r="FH9" s="192"/>
      <c r="FI9" s="192"/>
      <c r="FJ9" s="192"/>
      <c r="FK9" s="192"/>
      <c r="FL9" s="192"/>
      <c r="FM9" s="192"/>
      <c r="FN9" s="192"/>
      <c r="FO9" s="192"/>
      <c r="FP9" s="192"/>
      <c r="FQ9" s="192"/>
      <c r="FR9" s="192"/>
      <c r="FS9" s="192"/>
      <c r="FT9" s="192"/>
      <c r="FU9" s="192"/>
      <c r="FV9" s="192"/>
      <c r="FW9" s="192"/>
      <c r="FX9" s="192"/>
      <c r="FY9" s="192"/>
      <c r="FZ9" s="192"/>
      <c r="GA9" s="192"/>
      <c r="GB9" s="192"/>
      <c r="GC9" s="192"/>
      <c r="GD9" s="192"/>
      <c r="GE9" s="192"/>
      <c r="GF9" s="192"/>
      <c r="GG9" s="192"/>
      <c r="GH9" s="192"/>
      <c r="GI9" s="192"/>
      <c r="GJ9" s="192"/>
      <c r="GK9" s="192"/>
      <c r="GL9" s="192"/>
      <c r="GM9" s="192"/>
      <c r="GN9" s="192"/>
      <c r="GO9" s="192"/>
      <c r="GP9" s="192"/>
      <c r="GQ9" s="192"/>
      <c r="GR9" s="192"/>
      <c r="GS9" s="192"/>
      <c r="GT9" s="192"/>
      <c r="GU9" s="192"/>
    </row>
    <row r="10" spans="1:204" s="193" customFormat="1" ht="18" x14ac:dyDescent="0.2">
      <c r="A10" s="830" t="str">
        <f>CONCATENATE("Arbeit ",Referenzwerte!B17)</f>
        <v>Arbeit z.B. HT</v>
      </c>
      <c r="B10" s="828">
        <f>Referenzwerte!B21</f>
        <v>0</v>
      </c>
      <c r="C10" s="829" t="s">
        <v>293</v>
      </c>
      <c r="D10" s="63"/>
      <c r="E10" s="63"/>
      <c r="F10" s="189"/>
      <c r="G10" s="189"/>
      <c r="H10" s="189"/>
      <c r="I10" s="814"/>
      <c r="J10" s="191"/>
      <c r="K10" s="191"/>
      <c r="L10" s="191"/>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192"/>
      <c r="AR10" s="192"/>
      <c r="AS10" s="192"/>
      <c r="AT10" s="192"/>
      <c r="AU10" s="192"/>
      <c r="AV10" s="192"/>
      <c r="AW10" s="192"/>
      <c r="AX10" s="192"/>
      <c r="AY10" s="192"/>
      <c r="AZ10" s="192"/>
      <c r="BA10" s="192"/>
      <c r="BB10" s="192"/>
      <c r="BC10" s="192"/>
      <c r="BD10" s="192"/>
      <c r="BE10" s="192"/>
      <c r="BF10" s="192"/>
      <c r="BG10" s="192"/>
      <c r="BH10" s="192"/>
      <c r="BI10" s="192"/>
      <c r="BJ10" s="192"/>
      <c r="BK10" s="192"/>
      <c r="BL10" s="192"/>
      <c r="BM10" s="192"/>
      <c r="BN10" s="192"/>
      <c r="BO10" s="192"/>
      <c r="BP10" s="192"/>
      <c r="BQ10" s="192"/>
      <c r="BR10" s="192"/>
      <c r="BS10" s="192"/>
      <c r="BT10" s="192"/>
      <c r="BU10" s="192"/>
      <c r="BV10" s="192"/>
      <c r="BW10" s="192"/>
      <c r="BX10" s="192"/>
      <c r="BY10" s="192"/>
      <c r="BZ10" s="192"/>
      <c r="CA10" s="192"/>
      <c r="CB10" s="192"/>
      <c r="CC10" s="192"/>
      <c r="CD10" s="192"/>
      <c r="CE10" s="192"/>
      <c r="CF10" s="192"/>
      <c r="CG10" s="192"/>
      <c r="CH10" s="192"/>
      <c r="CI10" s="192"/>
      <c r="CJ10" s="192"/>
      <c r="CK10" s="192"/>
      <c r="CL10" s="192"/>
      <c r="CM10" s="192"/>
      <c r="CN10" s="192"/>
      <c r="CO10" s="192"/>
      <c r="CP10" s="192"/>
      <c r="CQ10" s="192"/>
      <c r="CR10" s="192"/>
      <c r="CS10" s="192"/>
      <c r="CT10" s="192"/>
      <c r="CU10" s="192"/>
      <c r="CV10" s="192"/>
      <c r="CW10" s="192"/>
      <c r="CX10" s="192"/>
      <c r="CY10" s="192"/>
      <c r="CZ10" s="192"/>
      <c r="DA10" s="192"/>
      <c r="DB10" s="192"/>
      <c r="DC10" s="192"/>
      <c r="DD10" s="192"/>
      <c r="DE10" s="192"/>
      <c r="DF10" s="192"/>
      <c r="DG10" s="192"/>
      <c r="DH10" s="192"/>
      <c r="DI10" s="192"/>
      <c r="DJ10" s="192"/>
      <c r="DK10" s="192"/>
      <c r="DL10" s="192"/>
      <c r="DM10" s="192"/>
      <c r="DN10" s="192"/>
      <c r="DO10" s="192"/>
      <c r="DP10" s="192"/>
      <c r="DQ10" s="192"/>
      <c r="DR10" s="192"/>
      <c r="DS10" s="192"/>
      <c r="DT10" s="192"/>
      <c r="DU10" s="192"/>
      <c r="DV10" s="192"/>
      <c r="DW10" s="192"/>
      <c r="DX10" s="192"/>
      <c r="DY10" s="192"/>
      <c r="DZ10" s="192"/>
      <c r="EA10" s="192"/>
      <c r="EB10" s="192"/>
      <c r="EC10" s="192"/>
      <c r="ED10" s="192"/>
      <c r="EE10" s="192"/>
      <c r="EF10" s="192"/>
      <c r="EG10" s="192"/>
      <c r="EH10" s="192"/>
      <c r="EI10" s="192"/>
      <c r="EJ10" s="192"/>
      <c r="EK10" s="192"/>
      <c r="EL10" s="192"/>
      <c r="EM10" s="192"/>
      <c r="EN10" s="192"/>
      <c r="EO10" s="192"/>
      <c r="EP10" s="192"/>
      <c r="EQ10" s="192"/>
      <c r="ER10" s="192"/>
      <c r="ES10" s="192"/>
      <c r="ET10" s="192"/>
      <c r="EU10" s="192"/>
      <c r="EV10" s="192"/>
      <c r="EW10" s="192"/>
      <c r="EX10" s="192"/>
      <c r="EY10" s="192"/>
      <c r="EZ10" s="192"/>
      <c r="FA10" s="192"/>
      <c r="FB10" s="192"/>
      <c r="FC10" s="192"/>
      <c r="FD10" s="192"/>
      <c r="FE10" s="192"/>
      <c r="FF10" s="192"/>
      <c r="FG10" s="192"/>
      <c r="FH10" s="192"/>
      <c r="FI10" s="192"/>
      <c r="FJ10" s="192"/>
      <c r="FK10" s="192"/>
      <c r="FL10" s="192"/>
      <c r="FM10" s="192"/>
      <c r="FN10" s="192"/>
      <c r="FO10" s="192"/>
      <c r="FP10" s="192"/>
      <c r="FQ10" s="192"/>
      <c r="FR10" s="192"/>
      <c r="FS10" s="192"/>
      <c r="FT10" s="192"/>
      <c r="FU10" s="192"/>
      <c r="FV10" s="192"/>
      <c r="FW10" s="192"/>
      <c r="FX10" s="192"/>
      <c r="FY10" s="192"/>
      <c r="FZ10" s="192"/>
      <c r="GA10" s="192"/>
      <c r="GB10" s="192"/>
      <c r="GC10" s="192"/>
      <c r="GD10" s="192"/>
      <c r="GE10" s="192"/>
      <c r="GF10" s="192"/>
      <c r="GG10" s="192"/>
      <c r="GH10" s="192"/>
      <c r="GI10" s="192"/>
      <c r="GJ10" s="192"/>
      <c r="GK10" s="192"/>
      <c r="GL10" s="192"/>
      <c r="GM10" s="192"/>
      <c r="GN10" s="192"/>
      <c r="GO10" s="192"/>
      <c r="GP10" s="192"/>
      <c r="GQ10" s="192"/>
      <c r="GR10" s="192"/>
      <c r="GS10" s="192"/>
      <c r="GT10" s="192"/>
      <c r="GU10" s="192"/>
    </row>
    <row r="11" spans="1:204" s="193" customFormat="1" ht="18" x14ac:dyDescent="0.2">
      <c r="A11" s="830" t="str">
        <f>CONCATENATE("Arbeit ",Referenzwerte!B18)</f>
        <v>Arbeit z.B. NT</v>
      </c>
      <c r="B11" s="828">
        <f>Referenzwerte!C21</f>
        <v>0</v>
      </c>
      <c r="C11" s="829" t="s">
        <v>293</v>
      </c>
      <c r="D11" s="63"/>
      <c r="E11" s="63"/>
      <c r="F11" s="189"/>
      <c r="G11" s="189"/>
      <c r="H11" s="189"/>
      <c r="I11" s="814"/>
      <c r="J11" s="191"/>
      <c r="K11" s="191"/>
      <c r="L11" s="191"/>
      <c r="M11" s="192"/>
      <c r="N11" s="192"/>
      <c r="O11" s="192"/>
      <c r="P11" s="192"/>
      <c r="Q11" s="192"/>
      <c r="R11" s="192"/>
      <c r="S11" s="192"/>
      <c r="T11" s="192"/>
      <c r="U11" s="192"/>
      <c r="V11" s="192"/>
      <c r="W11" s="192"/>
      <c r="X11" s="192"/>
      <c r="Y11" s="192"/>
      <c r="Z11" s="192"/>
      <c r="AA11" s="192"/>
      <c r="AB11" s="192"/>
      <c r="AC11" s="192"/>
      <c r="AD11" s="192"/>
      <c r="AE11" s="192"/>
      <c r="AF11" s="192"/>
      <c r="AG11" s="192"/>
      <c r="AH11" s="192"/>
      <c r="AI11" s="192"/>
      <c r="AJ11" s="192"/>
      <c r="AK11" s="192"/>
      <c r="AL11" s="192"/>
      <c r="AM11" s="192"/>
      <c r="AN11" s="192"/>
      <c r="AO11" s="192"/>
      <c r="AP11" s="192"/>
      <c r="AQ11" s="192"/>
      <c r="AR11" s="192"/>
      <c r="AS11" s="192"/>
      <c r="AT11" s="192"/>
      <c r="AU11" s="192"/>
      <c r="AV11" s="192"/>
      <c r="AW11" s="192"/>
      <c r="AX11" s="192"/>
      <c r="AY11" s="192"/>
      <c r="AZ11" s="192"/>
      <c r="BA11" s="192"/>
      <c r="BB11" s="192"/>
      <c r="BC11" s="192"/>
      <c r="BD11" s="192"/>
      <c r="BE11" s="192"/>
      <c r="BF11" s="192"/>
      <c r="BG11" s="192"/>
      <c r="BH11" s="192"/>
      <c r="BI11" s="192"/>
      <c r="BJ11" s="192"/>
      <c r="BK11" s="192"/>
      <c r="BL11" s="192"/>
      <c r="BM11" s="192"/>
      <c r="BN11" s="192"/>
      <c r="BO11" s="192"/>
      <c r="BP11" s="192"/>
      <c r="BQ11" s="192"/>
      <c r="BR11" s="192"/>
      <c r="BS11" s="192"/>
      <c r="BT11" s="192"/>
      <c r="BU11" s="192"/>
      <c r="BV11" s="192"/>
      <c r="BW11" s="192"/>
      <c r="BX11" s="192"/>
      <c r="BY11" s="192"/>
      <c r="BZ11" s="192"/>
      <c r="CA11" s="192"/>
      <c r="CB11" s="192"/>
      <c r="CC11" s="192"/>
      <c r="CD11" s="192"/>
      <c r="CE11" s="192"/>
      <c r="CF11" s="192"/>
      <c r="CG11" s="192"/>
      <c r="CH11" s="192"/>
      <c r="CI11" s="192"/>
      <c r="CJ11" s="192"/>
      <c r="CK11" s="192"/>
      <c r="CL11" s="192"/>
      <c r="CM11" s="192"/>
      <c r="CN11" s="192"/>
      <c r="CO11" s="192"/>
      <c r="CP11" s="192"/>
      <c r="CQ11" s="192"/>
      <c r="CR11" s="192"/>
      <c r="CS11" s="192"/>
      <c r="CT11" s="192"/>
      <c r="CU11" s="192"/>
      <c r="CV11" s="192"/>
      <c r="CW11" s="192"/>
      <c r="CX11" s="192"/>
      <c r="CY11" s="192"/>
      <c r="CZ11" s="192"/>
      <c r="DA11" s="192"/>
      <c r="DB11" s="192"/>
      <c r="DC11" s="192"/>
      <c r="DD11" s="192"/>
      <c r="DE11" s="192"/>
      <c r="DF11" s="192"/>
      <c r="DG11" s="192"/>
      <c r="DH11" s="192"/>
      <c r="DI11" s="192"/>
      <c r="DJ11" s="192"/>
      <c r="DK11" s="192"/>
      <c r="DL11" s="192"/>
      <c r="DM11" s="192"/>
      <c r="DN11" s="192"/>
      <c r="DO11" s="192"/>
      <c r="DP11" s="192"/>
      <c r="DQ11" s="192"/>
      <c r="DR11" s="192"/>
      <c r="DS11" s="192"/>
      <c r="DT11" s="192"/>
      <c r="DU11" s="192"/>
      <c r="DV11" s="192"/>
      <c r="DW11" s="192"/>
      <c r="DX11" s="192"/>
      <c r="DY11" s="192"/>
      <c r="DZ11" s="192"/>
      <c r="EA11" s="192"/>
      <c r="EB11" s="192"/>
      <c r="EC11" s="192"/>
      <c r="ED11" s="192"/>
      <c r="EE11" s="192"/>
      <c r="EF11" s="192"/>
      <c r="EG11" s="192"/>
      <c r="EH11" s="192"/>
      <c r="EI11" s="192"/>
      <c r="EJ11" s="192"/>
      <c r="EK11" s="192"/>
      <c r="EL11" s="192"/>
      <c r="EM11" s="192"/>
      <c r="EN11" s="192"/>
      <c r="EO11" s="192"/>
      <c r="EP11" s="192"/>
      <c r="EQ11" s="192"/>
      <c r="ER11" s="192"/>
      <c r="ES11" s="192"/>
      <c r="ET11" s="192"/>
      <c r="EU11" s="192"/>
      <c r="EV11" s="192"/>
      <c r="EW11" s="192"/>
      <c r="EX11" s="192"/>
      <c r="EY11" s="192"/>
      <c r="EZ11" s="192"/>
      <c r="FA11" s="192"/>
      <c r="FB11" s="192"/>
      <c r="FC11" s="192"/>
      <c r="FD11" s="192"/>
      <c r="FE11" s="192"/>
      <c r="FF11" s="192"/>
      <c r="FG11" s="192"/>
      <c r="FH11" s="192"/>
      <c r="FI11" s="192"/>
      <c r="FJ11" s="192"/>
      <c r="FK11" s="192"/>
      <c r="FL11" s="192"/>
      <c r="FM11" s="192"/>
      <c r="FN11" s="192"/>
      <c r="FO11" s="192"/>
      <c r="FP11" s="192"/>
      <c r="FQ11" s="192"/>
      <c r="FR11" s="192"/>
      <c r="FS11" s="192"/>
      <c r="FT11" s="192"/>
      <c r="FU11" s="192"/>
      <c r="FV11" s="192"/>
      <c r="FW11" s="192"/>
      <c r="FX11" s="192"/>
      <c r="FY11" s="192"/>
      <c r="FZ11" s="192"/>
      <c r="GA11" s="192"/>
      <c r="GB11" s="192"/>
      <c r="GC11" s="192"/>
      <c r="GD11" s="192"/>
      <c r="GE11" s="192"/>
      <c r="GF11" s="192"/>
      <c r="GG11" s="192"/>
      <c r="GH11" s="192"/>
      <c r="GI11" s="192"/>
      <c r="GJ11" s="192"/>
      <c r="GK11" s="192"/>
      <c r="GL11" s="192"/>
      <c r="GM11" s="192"/>
      <c r="GN11" s="192"/>
      <c r="GO11" s="192"/>
      <c r="GP11" s="192"/>
      <c r="GQ11" s="192"/>
      <c r="GR11" s="192"/>
      <c r="GS11" s="192"/>
      <c r="GT11" s="192"/>
      <c r="GU11" s="192"/>
    </row>
    <row r="12" spans="1:204" s="193" customFormat="1" ht="18" x14ac:dyDescent="0.2">
      <c r="A12" s="827" t="s">
        <v>38</v>
      </c>
      <c r="B12" s="828">
        <f>Referenzwerte!D21</f>
        <v>0</v>
      </c>
      <c r="C12" s="829" t="s">
        <v>295</v>
      </c>
      <c r="D12" s="63"/>
      <c r="E12" s="63"/>
      <c r="F12" s="189"/>
      <c r="G12" s="189"/>
      <c r="H12" s="189"/>
      <c r="I12" s="814"/>
      <c r="J12" s="191"/>
      <c r="K12" s="191"/>
      <c r="L12" s="191"/>
      <c r="M12" s="192"/>
      <c r="N12" s="192"/>
      <c r="O12" s="192"/>
      <c r="P12" s="192"/>
      <c r="Q12" s="192"/>
      <c r="R12" s="192"/>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c r="AQ12" s="192"/>
      <c r="AR12" s="192"/>
      <c r="AS12" s="192"/>
      <c r="AT12" s="192"/>
      <c r="AU12" s="192"/>
      <c r="AV12" s="192"/>
      <c r="AW12" s="192"/>
      <c r="AX12" s="192"/>
      <c r="AY12" s="192"/>
      <c r="AZ12" s="192"/>
      <c r="BA12" s="192"/>
      <c r="BB12" s="192"/>
      <c r="BC12" s="192"/>
      <c r="BD12" s="192"/>
      <c r="BE12" s="192"/>
      <c r="BF12" s="192"/>
      <c r="BG12" s="192"/>
      <c r="BH12" s="192"/>
      <c r="BI12" s="192"/>
      <c r="BJ12" s="192"/>
      <c r="BK12" s="192"/>
      <c r="BL12" s="192"/>
      <c r="BM12" s="192"/>
      <c r="BN12" s="192"/>
      <c r="BO12" s="192"/>
      <c r="BP12" s="192"/>
      <c r="BQ12" s="192"/>
      <c r="BR12" s="192"/>
      <c r="BS12" s="192"/>
      <c r="BT12" s="192"/>
      <c r="BU12" s="192"/>
      <c r="BV12" s="192"/>
      <c r="BW12" s="192"/>
      <c r="BX12" s="192"/>
      <c r="BY12" s="192"/>
      <c r="BZ12" s="192"/>
      <c r="CA12" s="192"/>
      <c r="CB12" s="192"/>
      <c r="CC12" s="192"/>
      <c r="CD12" s="192"/>
      <c r="CE12" s="192"/>
      <c r="CF12" s="192"/>
      <c r="CG12" s="192"/>
      <c r="CH12" s="192"/>
      <c r="CI12" s="192"/>
      <c r="CJ12" s="192"/>
      <c r="CK12" s="192"/>
      <c r="CL12" s="192"/>
      <c r="CM12" s="192"/>
      <c r="CN12" s="192"/>
      <c r="CO12" s="192"/>
      <c r="CP12" s="192"/>
      <c r="CQ12" s="192"/>
      <c r="CR12" s="192"/>
      <c r="CS12" s="192"/>
      <c r="CT12" s="192"/>
      <c r="CU12" s="192"/>
      <c r="CV12" s="192"/>
      <c r="CW12" s="192"/>
      <c r="CX12" s="192"/>
      <c r="CY12" s="192"/>
      <c r="CZ12" s="192"/>
      <c r="DA12" s="192"/>
      <c r="DB12" s="192"/>
      <c r="DC12" s="192"/>
      <c r="DD12" s="192"/>
      <c r="DE12" s="192"/>
      <c r="DF12" s="192"/>
      <c r="DG12" s="192"/>
      <c r="DH12" s="192"/>
      <c r="DI12" s="192"/>
      <c r="DJ12" s="192"/>
      <c r="DK12" s="192"/>
      <c r="DL12" s="192"/>
      <c r="DM12" s="192"/>
      <c r="DN12" s="192"/>
      <c r="DO12" s="192"/>
      <c r="DP12" s="192"/>
      <c r="DQ12" s="192"/>
      <c r="DR12" s="192"/>
      <c r="DS12" s="192"/>
      <c r="DT12" s="192"/>
      <c r="DU12" s="192"/>
      <c r="DV12" s="192"/>
      <c r="DW12" s="192"/>
      <c r="DX12" s="192"/>
      <c r="DY12" s="192"/>
      <c r="DZ12" s="192"/>
      <c r="EA12" s="192"/>
      <c r="EB12" s="192"/>
      <c r="EC12" s="192"/>
      <c r="ED12" s="192"/>
      <c r="EE12" s="192"/>
      <c r="EF12" s="192"/>
      <c r="EG12" s="192"/>
      <c r="EH12" s="192"/>
      <c r="EI12" s="192"/>
      <c r="EJ12" s="192"/>
      <c r="EK12" s="192"/>
      <c r="EL12" s="192"/>
      <c r="EM12" s="192"/>
      <c r="EN12" s="192"/>
      <c r="EO12" s="192"/>
      <c r="EP12" s="192"/>
      <c r="EQ12" s="192"/>
      <c r="ER12" s="192"/>
      <c r="ES12" s="192"/>
      <c r="ET12" s="192"/>
      <c r="EU12" s="192"/>
      <c r="EV12" s="192"/>
      <c r="EW12" s="192"/>
      <c r="EX12" s="192"/>
      <c r="EY12" s="192"/>
      <c r="EZ12" s="192"/>
      <c r="FA12" s="192"/>
      <c r="FB12" s="192"/>
      <c r="FC12" s="192"/>
      <c r="FD12" s="192"/>
      <c r="FE12" s="192"/>
      <c r="FF12" s="192"/>
      <c r="FG12" s="192"/>
      <c r="FH12" s="192"/>
      <c r="FI12" s="192"/>
      <c r="FJ12" s="192"/>
      <c r="FK12" s="192"/>
      <c r="FL12" s="192"/>
      <c r="FM12" s="192"/>
      <c r="FN12" s="192"/>
      <c r="FO12" s="192"/>
      <c r="FP12" s="192"/>
      <c r="FQ12" s="192"/>
      <c r="FR12" s="192"/>
      <c r="FS12" s="192"/>
      <c r="FT12" s="192"/>
      <c r="FU12" s="192"/>
      <c r="FV12" s="192"/>
      <c r="FW12" s="192"/>
      <c r="FX12" s="192"/>
      <c r="FY12" s="192"/>
      <c r="FZ12" s="192"/>
      <c r="GA12" s="192"/>
      <c r="GB12" s="192"/>
      <c r="GC12" s="192"/>
      <c r="GD12" s="192"/>
      <c r="GE12" s="192"/>
      <c r="GF12" s="192"/>
      <c r="GG12" s="192"/>
      <c r="GH12" s="192"/>
      <c r="GI12" s="192"/>
      <c r="GJ12" s="192"/>
      <c r="GK12" s="192"/>
      <c r="GL12" s="192"/>
      <c r="GM12" s="192"/>
      <c r="GN12" s="192"/>
      <c r="GO12" s="192"/>
      <c r="GP12" s="192"/>
      <c r="GQ12" s="192"/>
      <c r="GR12" s="192"/>
      <c r="GS12" s="192"/>
      <c r="GT12" s="192"/>
      <c r="GU12" s="192"/>
    </row>
    <row r="13" spans="1:204" s="195" customFormat="1" ht="13.5" thickBot="1" x14ac:dyDescent="0.25">
      <c r="A13" s="109"/>
      <c r="B13" s="194"/>
      <c r="C13" s="108"/>
      <c r="D13" s="108"/>
      <c r="E13" s="108"/>
      <c r="F13" s="108"/>
      <c r="G13" s="108"/>
      <c r="H13" s="109"/>
      <c r="I13" s="109"/>
      <c r="J13" s="110"/>
      <c r="K13" s="110"/>
      <c r="L13" s="110"/>
      <c r="M13" s="110"/>
    </row>
    <row r="14" spans="1:204" s="195" customFormat="1" ht="60.75" customHeight="1" x14ac:dyDescent="0.2">
      <c r="A14" s="537" t="str">
        <f>CONCATENATE("Verbrauch ",Referenzwerte!B17)</f>
        <v>Verbrauch z.B. HT</v>
      </c>
      <c r="B14" s="538" t="str">
        <f>CONCATENATE("korrigierter Baseline-Verbrauch
[kWh ",Referenzwerte!B17,"]")</f>
        <v>korrigierter Baseline-Verbrauch
[kWh z.B. HT]</v>
      </c>
      <c r="C14" s="539" t="str">
        <f>CONCATENATE("Verbrauch Abrechnungsjahr
[kWh ",Referenzwerte!B17,"]")</f>
        <v>Verbrauch Abrechnungsjahr
[kWh z.B. HT]</v>
      </c>
      <c r="D14" s="540" t="str">
        <f>CONCATENATE("Einsparung
[kWh ",Referenzwerte!B17,"]")</f>
        <v>Einsparung
[kWh z.B. HT]</v>
      </c>
      <c r="E14" s="109"/>
      <c r="F14" s="109"/>
      <c r="G14" s="109"/>
      <c r="H14" s="109"/>
      <c r="I14" s="109"/>
      <c r="L14" s="196"/>
      <c r="M14" s="111"/>
      <c r="N14" s="111"/>
      <c r="O14" s="110"/>
      <c r="P14" s="110"/>
      <c r="Q14" s="110"/>
      <c r="R14" s="110"/>
      <c r="S14" s="110"/>
      <c r="T14" s="110"/>
      <c r="U14" s="110"/>
      <c r="V14" s="110"/>
      <c r="W14" s="110"/>
      <c r="X14" s="110"/>
      <c r="Y14" s="110"/>
    </row>
    <row r="15" spans="1:204" s="195" customFormat="1" ht="17.25" customHeight="1" x14ac:dyDescent="0.2">
      <c r="A15" s="302" t="str">
        <f>'SOLL-IST-Vgl'!B12</f>
        <v>Gbde1</v>
      </c>
      <c r="B15" s="140"/>
      <c r="C15" s="146"/>
      <c r="D15" s="143">
        <f>B15-C15</f>
        <v>0</v>
      </c>
      <c r="E15" s="109"/>
      <c r="F15" s="109"/>
      <c r="G15" s="109"/>
      <c r="H15" s="109"/>
      <c r="I15" s="109"/>
      <c r="L15" s="125"/>
      <c r="M15" s="111"/>
      <c r="N15" s="197"/>
      <c r="O15" s="197"/>
      <c r="P15" s="197"/>
      <c r="Q15" s="197"/>
      <c r="R15" s="197"/>
      <c r="S15" s="110"/>
      <c r="T15" s="110"/>
      <c r="U15" s="110"/>
      <c r="V15" s="110"/>
      <c r="W15" s="110"/>
      <c r="X15" s="110"/>
      <c r="Y15" s="110"/>
    </row>
    <row r="16" spans="1:204" s="195" customFormat="1" ht="17.25" customHeight="1" x14ac:dyDescent="0.2">
      <c r="A16" s="303" t="str">
        <f>'SOLL-IST-Vgl'!B13</f>
        <v>Gbde2</v>
      </c>
      <c r="B16" s="140"/>
      <c r="C16" s="146"/>
      <c r="D16" s="143">
        <f t="shared" ref="D16:D24" si="0">B16-C16</f>
        <v>0</v>
      </c>
      <c r="E16" s="109"/>
      <c r="F16" s="109"/>
      <c r="G16" s="109"/>
      <c r="H16" s="109"/>
      <c r="I16" s="109"/>
      <c r="L16" s="125"/>
      <c r="M16" s="111"/>
      <c r="N16" s="197"/>
      <c r="O16" s="197"/>
      <c r="P16" s="197"/>
      <c r="Q16" s="197"/>
      <c r="R16" s="197"/>
      <c r="S16" s="110"/>
      <c r="T16" s="110"/>
      <c r="U16" s="110"/>
      <c r="V16" s="110"/>
      <c r="W16" s="110"/>
      <c r="X16" s="110"/>
      <c r="Y16" s="110"/>
    </row>
    <row r="17" spans="1:25" s="195" customFormat="1" ht="17.25" customHeight="1" x14ac:dyDescent="0.2">
      <c r="A17" s="303" t="str">
        <f>'SOLL-IST-Vgl'!B14</f>
        <v>Gbde3</v>
      </c>
      <c r="B17" s="142"/>
      <c r="C17" s="146"/>
      <c r="D17" s="143">
        <f t="shared" si="0"/>
        <v>0</v>
      </c>
      <c r="E17" s="109"/>
      <c r="F17" s="109"/>
      <c r="G17" s="109"/>
      <c r="H17" s="109"/>
      <c r="I17" s="109"/>
      <c r="L17" s="125"/>
      <c r="M17" s="111"/>
      <c r="N17" s="197"/>
      <c r="O17" s="197"/>
      <c r="P17" s="197"/>
      <c r="Q17" s="197"/>
      <c r="R17" s="197"/>
      <c r="S17" s="110"/>
      <c r="T17" s="110"/>
      <c r="U17" s="110"/>
      <c r="V17" s="110"/>
      <c r="W17" s="110"/>
      <c r="X17" s="110"/>
      <c r="Y17" s="110"/>
    </row>
    <row r="18" spans="1:25" s="195" customFormat="1" ht="17.25" customHeight="1" x14ac:dyDescent="0.2">
      <c r="A18" s="303" t="str">
        <f>'SOLL-IST-Vgl'!B15</f>
        <v>Gbde4</v>
      </c>
      <c r="B18" s="142"/>
      <c r="C18" s="146"/>
      <c r="D18" s="143">
        <f t="shared" si="0"/>
        <v>0</v>
      </c>
      <c r="E18" s="109"/>
      <c r="F18" s="109"/>
      <c r="G18" s="109"/>
      <c r="H18" s="109"/>
      <c r="I18" s="109"/>
      <c r="L18" s="125"/>
      <c r="M18" s="111"/>
      <c r="N18" s="197"/>
      <c r="O18" s="197"/>
      <c r="P18" s="197"/>
      <c r="Q18" s="197"/>
      <c r="R18" s="197"/>
      <c r="S18" s="110"/>
      <c r="T18" s="110"/>
      <c r="U18" s="110"/>
      <c r="V18" s="110"/>
      <c r="W18" s="110"/>
      <c r="X18" s="110"/>
      <c r="Y18" s="110"/>
    </row>
    <row r="19" spans="1:25" s="195" customFormat="1" ht="17.25" customHeight="1" x14ac:dyDescent="0.2">
      <c r="A19" s="303" t="str">
        <f>'SOLL-IST-Vgl'!B16</f>
        <v>Gbde5</v>
      </c>
      <c r="B19" s="142"/>
      <c r="C19" s="146"/>
      <c r="D19" s="143">
        <f t="shared" si="0"/>
        <v>0</v>
      </c>
      <c r="E19" s="109"/>
      <c r="F19" s="109"/>
      <c r="G19" s="109"/>
      <c r="H19" s="109"/>
      <c r="I19" s="109"/>
      <c r="L19" s="125"/>
      <c r="M19" s="111"/>
      <c r="N19" s="197"/>
      <c r="O19" s="197"/>
      <c r="P19" s="197"/>
      <c r="Q19" s="197"/>
      <c r="R19" s="197"/>
      <c r="S19" s="110"/>
      <c r="T19" s="110"/>
      <c r="U19" s="110"/>
      <c r="V19" s="110"/>
      <c r="W19" s="110"/>
      <c r="X19" s="110"/>
      <c r="Y19" s="110"/>
    </row>
    <row r="20" spans="1:25" s="195" customFormat="1" ht="17.25" customHeight="1" x14ac:dyDescent="0.2">
      <c r="A20" s="303" t="str">
        <f>'SOLL-IST-Vgl'!B17</f>
        <v>Gbde6</v>
      </c>
      <c r="B20" s="142"/>
      <c r="C20" s="146"/>
      <c r="D20" s="143">
        <f t="shared" si="0"/>
        <v>0</v>
      </c>
      <c r="E20" s="109"/>
      <c r="F20" s="109"/>
      <c r="G20" s="109"/>
      <c r="H20" s="109"/>
      <c r="I20" s="109"/>
      <c r="L20" s="125"/>
      <c r="M20" s="111"/>
      <c r="N20" s="197"/>
      <c r="O20" s="197"/>
      <c r="P20" s="197"/>
      <c r="Q20" s="197"/>
      <c r="R20" s="197"/>
      <c r="S20" s="110"/>
      <c r="T20" s="110"/>
      <c r="U20" s="110"/>
      <c r="V20" s="110"/>
      <c r="W20" s="110"/>
      <c r="X20" s="110"/>
      <c r="Y20" s="110"/>
    </row>
    <row r="21" spans="1:25" s="195" customFormat="1" ht="17.25" customHeight="1" x14ac:dyDescent="0.2">
      <c r="A21" s="303" t="str">
        <f>'SOLL-IST-Vgl'!B18</f>
        <v>Gbde7</v>
      </c>
      <c r="B21" s="142"/>
      <c r="C21" s="146"/>
      <c r="D21" s="143">
        <f t="shared" si="0"/>
        <v>0</v>
      </c>
      <c r="E21" s="109"/>
      <c r="F21" s="109"/>
      <c r="G21" s="109"/>
      <c r="H21" s="109"/>
      <c r="I21" s="109"/>
      <c r="L21" s="125"/>
      <c r="M21" s="111"/>
      <c r="N21" s="197"/>
      <c r="O21" s="197"/>
      <c r="P21" s="197"/>
      <c r="Q21" s="197"/>
      <c r="R21" s="197"/>
      <c r="S21" s="110"/>
      <c r="T21" s="110"/>
      <c r="U21" s="110"/>
      <c r="V21" s="110"/>
      <c r="W21" s="110"/>
      <c r="X21" s="110"/>
      <c r="Y21" s="110"/>
    </row>
    <row r="22" spans="1:25" s="195" customFormat="1" ht="17.25" customHeight="1" x14ac:dyDescent="0.2">
      <c r="A22" s="303" t="str">
        <f>'SOLL-IST-Vgl'!B19</f>
        <v>Gbde8</v>
      </c>
      <c r="B22" s="142"/>
      <c r="C22" s="146"/>
      <c r="D22" s="143">
        <f t="shared" si="0"/>
        <v>0</v>
      </c>
      <c r="E22" s="109"/>
      <c r="F22" s="109"/>
      <c r="G22" s="109"/>
      <c r="H22" s="109"/>
      <c r="I22" s="109"/>
      <c r="L22" s="125"/>
      <c r="M22" s="111"/>
      <c r="N22" s="197"/>
      <c r="O22" s="197"/>
      <c r="P22" s="197"/>
      <c r="Q22" s="197"/>
      <c r="R22" s="197"/>
      <c r="S22" s="110"/>
      <c r="T22" s="110"/>
      <c r="U22" s="110"/>
      <c r="V22" s="110"/>
      <c r="W22" s="110"/>
      <c r="X22" s="110"/>
      <c r="Y22" s="110"/>
    </row>
    <row r="23" spans="1:25" s="195" customFormat="1" ht="17.25" customHeight="1" x14ac:dyDescent="0.2">
      <c r="A23" s="303" t="str">
        <f>'SOLL-IST-Vgl'!B20</f>
        <v>Gbde9</v>
      </c>
      <c r="B23" s="142"/>
      <c r="C23" s="146"/>
      <c r="D23" s="143">
        <f t="shared" si="0"/>
        <v>0</v>
      </c>
      <c r="E23" s="109"/>
      <c r="F23" s="109"/>
      <c r="G23" s="109"/>
      <c r="H23" s="109"/>
      <c r="I23" s="109"/>
      <c r="L23" s="125"/>
      <c r="M23" s="111"/>
      <c r="N23" s="197"/>
      <c r="O23" s="197"/>
      <c r="P23" s="197"/>
      <c r="Q23" s="197"/>
      <c r="R23" s="197"/>
      <c r="S23" s="110"/>
      <c r="T23" s="110"/>
      <c r="U23" s="110"/>
      <c r="V23" s="110"/>
      <c r="W23" s="110"/>
      <c r="X23" s="110"/>
      <c r="Y23" s="110"/>
    </row>
    <row r="24" spans="1:25" s="195" customFormat="1" ht="17.25" customHeight="1" thickBot="1" x14ac:dyDescent="0.25">
      <c r="A24" s="304" t="str">
        <f>'SOLL-IST-Vgl'!B21</f>
        <v>Gbde10</v>
      </c>
      <c r="B24" s="300"/>
      <c r="C24" s="150"/>
      <c r="D24" s="198">
        <f t="shared" si="0"/>
        <v>0</v>
      </c>
      <c r="E24" s="109"/>
      <c r="F24" s="109"/>
      <c r="G24" s="109"/>
      <c r="H24" s="109"/>
      <c r="I24" s="109"/>
      <c r="L24" s="125"/>
      <c r="M24" s="111"/>
      <c r="N24" s="197"/>
      <c r="O24" s="197"/>
      <c r="P24" s="197"/>
      <c r="Q24" s="197"/>
      <c r="R24" s="197"/>
      <c r="S24" s="110"/>
      <c r="T24" s="110"/>
      <c r="U24" s="110"/>
      <c r="V24" s="110"/>
      <c r="W24" s="110"/>
      <c r="X24" s="110"/>
      <c r="Y24" s="110"/>
    </row>
    <row r="25" spans="1:25" s="195" customFormat="1" ht="17.25" customHeight="1" thickBot="1" x14ac:dyDescent="0.25">
      <c r="A25" s="209" t="s">
        <v>67</v>
      </c>
      <c r="B25" s="319">
        <f>B26</f>
        <v>0</v>
      </c>
      <c r="C25" s="319">
        <f>C26</f>
        <v>0</v>
      </c>
      <c r="D25" s="158">
        <f>B25-C25</f>
        <v>0</v>
      </c>
      <c r="E25" s="834">
        <f>ROUND(D25*B10,2)</f>
        <v>0</v>
      </c>
      <c r="F25" s="109"/>
      <c r="G25" s="109"/>
      <c r="H25" s="109"/>
      <c r="I25" s="109"/>
      <c r="L25" s="125"/>
      <c r="M25" s="111"/>
      <c r="N25" s="197"/>
      <c r="O25" s="197"/>
      <c r="P25" s="197"/>
      <c r="Q25" s="197"/>
      <c r="R25" s="197"/>
      <c r="S25" s="110"/>
      <c r="T25" s="110"/>
      <c r="U25" s="110"/>
      <c r="V25" s="110"/>
      <c r="W25" s="110"/>
      <c r="X25" s="110"/>
      <c r="Y25" s="110"/>
    </row>
    <row r="26" spans="1:25" s="195" customFormat="1" ht="17.25" customHeight="1" thickBot="1" x14ac:dyDescent="0.25">
      <c r="A26" s="351" t="s">
        <v>177</v>
      </c>
      <c r="B26" s="161">
        <f>'Baseline Strom'!D19</f>
        <v>0</v>
      </c>
      <c r="C26" s="344">
        <f>'Eingabemaske Abrechnungen'!B24</f>
        <v>0</v>
      </c>
      <c r="D26" s="57"/>
      <c r="F26" s="57"/>
      <c r="G26" s="57"/>
      <c r="H26" s="109"/>
      <c r="I26" s="109"/>
      <c r="L26" s="125"/>
      <c r="M26" s="111"/>
      <c r="N26" s="197"/>
      <c r="O26" s="197"/>
      <c r="P26" s="197"/>
      <c r="Q26" s="197"/>
      <c r="R26" s="197"/>
      <c r="S26" s="110"/>
      <c r="T26" s="110"/>
      <c r="U26" s="110"/>
      <c r="V26" s="110"/>
      <c r="W26" s="110"/>
      <c r="X26" s="110"/>
      <c r="Y26" s="110"/>
    </row>
    <row r="27" spans="1:25" s="195" customFormat="1" ht="17.25" customHeight="1" thickBot="1" x14ac:dyDescent="0.25">
      <c r="A27" s="107"/>
      <c r="B27" s="57"/>
      <c r="C27" s="57"/>
      <c r="D27" s="57"/>
      <c r="E27" s="57"/>
      <c r="F27" s="57"/>
      <c r="G27" s="57"/>
      <c r="H27" s="109"/>
      <c r="I27" s="109"/>
      <c r="L27" s="125"/>
      <c r="M27" s="111"/>
      <c r="N27" s="197"/>
      <c r="O27" s="197"/>
      <c r="P27" s="197"/>
      <c r="Q27" s="197"/>
      <c r="R27" s="197"/>
      <c r="S27" s="110"/>
      <c r="T27" s="110"/>
      <c r="U27" s="110"/>
      <c r="V27" s="110"/>
      <c r="W27" s="110"/>
      <c r="X27" s="110"/>
      <c r="Y27" s="110"/>
    </row>
    <row r="28" spans="1:25" s="195" customFormat="1" ht="46.5" customHeight="1" x14ac:dyDescent="0.2">
      <c r="A28" s="537" t="str">
        <f>CONCATENATE("Verbrauch ",Referenzwerte!B18)</f>
        <v>Verbrauch z.B. NT</v>
      </c>
      <c r="B28" s="538" t="str">
        <f>CONCATENATE("korrigierter Baseline-Verbrauch
[kWh ",Referenzwerte!B18,"]")</f>
        <v>korrigierter Baseline-Verbrauch
[kWh z.B. NT]</v>
      </c>
      <c r="C28" s="539" t="str">
        <f>CONCATENATE("Verbrauch Abrechnungsjahr
[kWh ",Referenzwerte!B18,"]")</f>
        <v>Verbrauch Abrechnungsjahr
[kWh z.B. NT]</v>
      </c>
      <c r="D28" s="540" t="str">
        <f>CONCATENATE("Einsparung
[kWh ",Referenzwerte!B18,"]")</f>
        <v>Einsparung
[kWh z.B. NT]</v>
      </c>
      <c r="E28" s="57"/>
      <c r="F28" s="57"/>
      <c r="G28" s="57"/>
      <c r="H28" s="109"/>
      <c r="I28" s="109"/>
      <c r="L28" s="125"/>
      <c r="M28" s="111"/>
      <c r="N28" s="197"/>
      <c r="O28" s="197"/>
      <c r="P28" s="197"/>
      <c r="Q28" s="197"/>
      <c r="R28" s="197"/>
      <c r="S28" s="110"/>
      <c r="T28" s="110"/>
      <c r="U28" s="110"/>
      <c r="V28" s="110"/>
      <c r="W28" s="110"/>
      <c r="X28" s="110"/>
      <c r="Y28" s="110"/>
    </row>
    <row r="29" spans="1:25" s="195" customFormat="1" ht="17.25" customHeight="1" x14ac:dyDescent="0.2">
      <c r="A29" s="302" t="str">
        <f>'SOLL-IST-Vgl'!B12</f>
        <v>Gbde1</v>
      </c>
      <c r="B29" s="140"/>
      <c r="C29" s="146"/>
      <c r="D29" s="143">
        <f>B29-C29</f>
        <v>0</v>
      </c>
      <c r="E29" s="57"/>
      <c r="F29" s="57"/>
      <c r="G29" s="57"/>
      <c r="H29" s="109"/>
      <c r="I29" s="109"/>
      <c r="L29" s="125"/>
      <c r="M29" s="111"/>
      <c r="N29" s="197"/>
      <c r="O29" s="197"/>
      <c r="P29" s="197"/>
      <c r="Q29" s="197"/>
      <c r="R29" s="197"/>
      <c r="S29" s="110"/>
      <c r="T29" s="110"/>
      <c r="U29" s="110"/>
      <c r="V29" s="110"/>
      <c r="W29" s="110"/>
      <c r="X29" s="110"/>
      <c r="Y29" s="110"/>
    </row>
    <row r="30" spans="1:25" s="195" customFormat="1" ht="17.25" customHeight="1" x14ac:dyDescent="0.2">
      <c r="A30" s="303" t="str">
        <f>'SOLL-IST-Vgl'!B13</f>
        <v>Gbde2</v>
      </c>
      <c r="B30" s="140"/>
      <c r="C30" s="146"/>
      <c r="D30" s="143">
        <f t="shared" ref="D30:D39" si="1">B30-C30</f>
        <v>0</v>
      </c>
      <c r="E30" s="57"/>
      <c r="F30" s="57"/>
      <c r="G30" s="57"/>
      <c r="H30" s="109"/>
      <c r="I30" s="109"/>
      <c r="L30" s="125"/>
      <c r="M30" s="111"/>
      <c r="N30" s="197"/>
      <c r="O30" s="197"/>
      <c r="P30" s="197"/>
      <c r="Q30" s="197"/>
      <c r="R30" s="197"/>
      <c r="S30" s="110"/>
      <c r="T30" s="110"/>
      <c r="U30" s="110"/>
      <c r="V30" s="110"/>
      <c r="W30" s="110"/>
      <c r="X30" s="110"/>
      <c r="Y30" s="110"/>
    </row>
    <row r="31" spans="1:25" s="195" customFormat="1" ht="17.25" customHeight="1" x14ac:dyDescent="0.2">
      <c r="A31" s="303" t="str">
        <f>'SOLL-IST-Vgl'!B14</f>
        <v>Gbde3</v>
      </c>
      <c r="B31" s="142"/>
      <c r="C31" s="146"/>
      <c r="D31" s="143">
        <f t="shared" si="1"/>
        <v>0</v>
      </c>
      <c r="E31" s="57"/>
      <c r="F31" s="57"/>
      <c r="G31" s="57"/>
      <c r="H31" s="109"/>
      <c r="I31" s="109"/>
      <c r="L31" s="125"/>
      <c r="M31" s="111"/>
      <c r="N31" s="197"/>
      <c r="O31" s="197"/>
      <c r="P31" s="197"/>
      <c r="Q31" s="197"/>
      <c r="R31" s="197"/>
      <c r="S31" s="110"/>
      <c r="T31" s="110"/>
      <c r="U31" s="110"/>
      <c r="V31" s="110"/>
      <c r="W31" s="110"/>
      <c r="X31" s="110"/>
      <c r="Y31" s="110"/>
    </row>
    <row r="32" spans="1:25" s="195" customFormat="1" ht="17.25" customHeight="1" x14ac:dyDescent="0.2">
      <c r="A32" s="303" t="str">
        <f>'SOLL-IST-Vgl'!B15</f>
        <v>Gbde4</v>
      </c>
      <c r="B32" s="142"/>
      <c r="C32" s="146"/>
      <c r="D32" s="143">
        <f t="shared" si="1"/>
        <v>0</v>
      </c>
      <c r="E32" s="57"/>
      <c r="F32" s="109"/>
      <c r="G32" s="57"/>
      <c r="H32" s="109"/>
      <c r="I32" s="109"/>
      <c r="L32" s="125"/>
      <c r="M32" s="111"/>
      <c r="N32" s="197"/>
      <c r="O32" s="197"/>
      <c r="P32" s="197"/>
      <c r="Q32" s="197"/>
      <c r="R32" s="197"/>
      <c r="S32" s="110"/>
      <c r="T32" s="110"/>
      <c r="U32" s="110"/>
      <c r="V32" s="110"/>
      <c r="W32" s="110"/>
      <c r="X32" s="110"/>
      <c r="Y32" s="110"/>
    </row>
    <row r="33" spans="1:25" s="195" customFormat="1" ht="17.25" customHeight="1" x14ac:dyDescent="0.2">
      <c r="A33" s="303" t="str">
        <f>'SOLL-IST-Vgl'!B16</f>
        <v>Gbde5</v>
      </c>
      <c r="B33" s="142"/>
      <c r="C33" s="146"/>
      <c r="D33" s="143">
        <f t="shared" si="1"/>
        <v>0</v>
      </c>
      <c r="E33" s="57"/>
      <c r="F33" s="57"/>
      <c r="G33" s="57"/>
      <c r="H33" s="109"/>
      <c r="I33" s="109"/>
      <c r="L33" s="125"/>
      <c r="M33" s="111"/>
      <c r="N33" s="197"/>
      <c r="O33" s="197"/>
      <c r="P33" s="197"/>
      <c r="Q33" s="197"/>
      <c r="R33" s="197"/>
      <c r="S33" s="110"/>
      <c r="T33" s="110"/>
      <c r="U33" s="110"/>
      <c r="V33" s="110"/>
      <c r="W33" s="110"/>
      <c r="X33" s="110"/>
      <c r="Y33" s="110"/>
    </row>
    <row r="34" spans="1:25" s="195" customFormat="1" ht="17.25" customHeight="1" x14ac:dyDescent="0.2">
      <c r="A34" s="303" t="str">
        <f>'SOLL-IST-Vgl'!B17</f>
        <v>Gbde6</v>
      </c>
      <c r="B34" s="142"/>
      <c r="C34" s="146"/>
      <c r="D34" s="143">
        <f t="shared" si="1"/>
        <v>0</v>
      </c>
      <c r="E34" s="57"/>
      <c r="F34" s="57"/>
      <c r="G34" s="57"/>
      <c r="H34" s="109"/>
      <c r="I34" s="109"/>
      <c r="L34" s="125"/>
      <c r="M34" s="111"/>
      <c r="N34" s="197"/>
      <c r="O34" s="197"/>
      <c r="P34" s="197"/>
      <c r="Q34" s="197"/>
      <c r="R34" s="197"/>
      <c r="S34" s="110"/>
      <c r="T34" s="110"/>
      <c r="U34" s="110"/>
      <c r="V34" s="110"/>
      <c r="W34" s="110"/>
      <c r="X34" s="110"/>
      <c r="Y34" s="110"/>
    </row>
    <row r="35" spans="1:25" s="195" customFormat="1" ht="17.25" customHeight="1" x14ac:dyDescent="0.2">
      <c r="A35" s="303" t="str">
        <f>'SOLL-IST-Vgl'!B18</f>
        <v>Gbde7</v>
      </c>
      <c r="B35" s="142"/>
      <c r="C35" s="146"/>
      <c r="D35" s="143">
        <f t="shared" si="1"/>
        <v>0</v>
      </c>
      <c r="E35" s="57"/>
      <c r="F35" s="57"/>
      <c r="G35" s="57"/>
      <c r="H35" s="109"/>
      <c r="I35" s="109"/>
      <c r="L35" s="125"/>
      <c r="M35" s="111"/>
      <c r="N35" s="197"/>
      <c r="O35" s="197"/>
      <c r="P35" s="197"/>
      <c r="Q35" s="197"/>
      <c r="R35" s="197"/>
      <c r="S35" s="110"/>
      <c r="T35" s="110"/>
      <c r="U35" s="110"/>
      <c r="V35" s="110"/>
      <c r="W35" s="110"/>
      <c r="X35" s="110"/>
      <c r="Y35" s="110"/>
    </row>
    <row r="36" spans="1:25" s="195" customFormat="1" ht="17.25" customHeight="1" x14ac:dyDescent="0.2">
      <c r="A36" s="303" t="str">
        <f>'SOLL-IST-Vgl'!B19</f>
        <v>Gbde8</v>
      </c>
      <c r="B36" s="142"/>
      <c r="C36" s="146"/>
      <c r="D36" s="143">
        <f t="shared" si="1"/>
        <v>0</v>
      </c>
      <c r="E36" s="57"/>
      <c r="F36" s="57"/>
      <c r="G36" s="57"/>
      <c r="H36" s="109"/>
      <c r="I36" s="109"/>
      <c r="L36" s="125"/>
      <c r="M36" s="111"/>
      <c r="N36" s="197"/>
      <c r="O36" s="197"/>
      <c r="P36" s="197"/>
      <c r="Q36" s="197"/>
      <c r="R36" s="197"/>
      <c r="S36" s="110"/>
      <c r="T36" s="110"/>
      <c r="U36" s="110"/>
      <c r="V36" s="110"/>
      <c r="W36" s="110"/>
      <c r="X36" s="110"/>
      <c r="Y36" s="110"/>
    </row>
    <row r="37" spans="1:25" s="195" customFormat="1" ht="17.25" customHeight="1" x14ac:dyDescent="0.2">
      <c r="A37" s="303" t="str">
        <f>'SOLL-IST-Vgl'!B20</f>
        <v>Gbde9</v>
      </c>
      <c r="B37" s="142"/>
      <c r="C37" s="146"/>
      <c r="D37" s="143">
        <f t="shared" si="1"/>
        <v>0</v>
      </c>
      <c r="E37" s="57"/>
      <c r="F37" s="57"/>
      <c r="G37" s="57"/>
      <c r="H37" s="109"/>
      <c r="I37" s="109"/>
      <c r="L37" s="125"/>
      <c r="M37" s="111"/>
      <c r="N37" s="197"/>
      <c r="O37" s="197"/>
      <c r="P37" s="197"/>
      <c r="Q37" s="197"/>
      <c r="R37" s="197"/>
      <c r="S37" s="110"/>
      <c r="T37" s="110"/>
      <c r="U37" s="110"/>
      <c r="V37" s="110"/>
      <c r="W37" s="110"/>
      <c r="X37" s="110"/>
      <c r="Y37" s="110"/>
    </row>
    <row r="38" spans="1:25" s="195" customFormat="1" ht="17.25" customHeight="1" thickBot="1" x14ac:dyDescent="0.25">
      <c r="A38" s="304" t="str">
        <f>'SOLL-IST-Vgl'!B21</f>
        <v>Gbde10</v>
      </c>
      <c r="B38" s="300"/>
      <c r="C38" s="150"/>
      <c r="D38" s="198">
        <f t="shared" si="1"/>
        <v>0</v>
      </c>
      <c r="E38" s="57"/>
      <c r="F38" s="57"/>
      <c r="G38" s="57"/>
      <c r="H38" s="109"/>
      <c r="I38" s="109"/>
      <c r="L38" s="125"/>
      <c r="M38" s="111"/>
      <c r="N38" s="197"/>
      <c r="O38" s="197"/>
      <c r="P38" s="197"/>
      <c r="Q38" s="197"/>
      <c r="R38" s="197"/>
      <c r="S38" s="110"/>
      <c r="T38" s="110"/>
      <c r="U38" s="110"/>
      <c r="V38" s="110"/>
      <c r="W38" s="110"/>
      <c r="X38" s="110"/>
      <c r="Y38" s="110"/>
    </row>
    <row r="39" spans="1:25" s="195" customFormat="1" ht="17.25" customHeight="1" thickBot="1" x14ac:dyDescent="0.25">
      <c r="A39" s="306" t="s">
        <v>67</v>
      </c>
      <c r="B39" s="319">
        <f>B40</f>
        <v>0</v>
      </c>
      <c r="C39" s="319">
        <f>C40</f>
        <v>0</v>
      </c>
      <c r="D39" s="158">
        <f t="shared" si="1"/>
        <v>0</v>
      </c>
      <c r="E39" s="832">
        <f>ROUND(D39*B11,2)</f>
        <v>0</v>
      </c>
      <c r="F39" s="109"/>
      <c r="G39" s="57"/>
      <c r="H39" s="109"/>
      <c r="I39" s="109"/>
      <c r="L39" s="125"/>
      <c r="M39" s="111"/>
      <c r="N39" s="197"/>
      <c r="O39" s="197"/>
      <c r="P39" s="197"/>
      <c r="Q39" s="197"/>
      <c r="R39" s="197"/>
      <c r="S39" s="110"/>
      <c r="T39" s="110"/>
      <c r="U39" s="110"/>
      <c r="V39" s="110"/>
      <c r="W39" s="110"/>
      <c r="X39" s="110"/>
      <c r="Y39" s="110"/>
    </row>
    <row r="40" spans="1:25" s="195" customFormat="1" ht="17.25" customHeight="1" thickBot="1" x14ac:dyDescent="0.25">
      <c r="A40" s="351" t="s">
        <v>177</v>
      </c>
      <c r="B40" s="161">
        <f>'Baseline Strom'!D25</f>
        <v>0</v>
      </c>
      <c r="C40" s="344">
        <f>'Eingabemaske Abrechnungen'!C24</f>
        <v>0</v>
      </c>
      <c r="D40" s="57"/>
      <c r="E40" s="57"/>
      <c r="F40" s="57"/>
      <c r="G40" s="57"/>
      <c r="H40" s="109"/>
      <c r="I40" s="109"/>
      <c r="L40" s="125"/>
      <c r="M40" s="111"/>
      <c r="N40" s="197"/>
      <c r="O40" s="197"/>
      <c r="P40" s="197"/>
      <c r="Q40" s="197"/>
      <c r="R40" s="197"/>
      <c r="S40" s="110"/>
      <c r="T40" s="110"/>
      <c r="U40" s="110"/>
      <c r="V40" s="110"/>
      <c r="W40" s="110"/>
      <c r="X40" s="110"/>
      <c r="Y40" s="110"/>
    </row>
    <row r="41" spans="1:25" s="195" customFormat="1" ht="17.25" customHeight="1" thickBot="1" x14ac:dyDescent="0.25">
      <c r="A41" s="107"/>
      <c r="B41" s="57"/>
      <c r="C41" s="57"/>
      <c r="D41" s="57"/>
      <c r="E41" s="57"/>
      <c r="F41" s="57"/>
      <c r="G41" s="57"/>
      <c r="H41" s="109"/>
      <c r="I41" s="109"/>
      <c r="L41" s="125"/>
      <c r="M41" s="111"/>
      <c r="N41" s="197"/>
      <c r="O41" s="197"/>
      <c r="P41" s="197"/>
      <c r="Q41" s="197"/>
      <c r="R41" s="197"/>
      <c r="S41" s="110"/>
      <c r="T41" s="110"/>
      <c r="U41" s="110"/>
      <c r="V41" s="110"/>
      <c r="W41" s="110"/>
      <c r="X41" s="110"/>
      <c r="Y41" s="110"/>
    </row>
    <row r="42" spans="1:25" s="195" customFormat="1" ht="39" thickBot="1" x14ac:dyDescent="0.25">
      <c r="A42" s="301" t="s">
        <v>38</v>
      </c>
      <c r="B42" s="299" t="s">
        <v>299</v>
      </c>
      <c r="C42" s="3" t="s">
        <v>298</v>
      </c>
      <c r="D42" s="2" t="s">
        <v>300</v>
      </c>
      <c r="E42" s="62"/>
      <c r="F42" s="57"/>
      <c r="G42" s="57"/>
      <c r="H42" s="57"/>
      <c r="I42" s="57"/>
      <c r="J42" s="9"/>
      <c r="K42" s="9"/>
      <c r="L42" s="125"/>
      <c r="M42" s="111"/>
      <c r="N42" s="197"/>
      <c r="O42" s="197"/>
      <c r="P42" s="197"/>
      <c r="Q42" s="197"/>
      <c r="R42" s="197"/>
      <c r="S42" s="110"/>
      <c r="T42" s="110"/>
      <c r="U42" s="110"/>
      <c r="V42" s="110"/>
      <c r="W42" s="110"/>
      <c r="X42" s="110"/>
      <c r="Y42" s="110"/>
    </row>
    <row r="43" spans="1:25" s="195" customFormat="1" ht="15" customHeight="1" thickBot="1" x14ac:dyDescent="0.25">
      <c r="A43" s="306" t="s">
        <v>2</v>
      </c>
      <c r="B43" s="199">
        <f>'Baseline Strom'!D31</f>
        <v>0</v>
      </c>
      <c r="C43" s="199">
        <f>'Eingabemaske Abrechnungen'!B25</f>
        <v>0</v>
      </c>
      <c r="D43" s="158">
        <f>B43-C43</f>
        <v>0</v>
      </c>
      <c r="E43" s="832">
        <f>ROUND(D43*B12,2)</f>
        <v>0</v>
      </c>
      <c r="F43" s="109"/>
      <c r="G43" s="57"/>
      <c r="H43" s="57"/>
      <c r="I43" s="57"/>
      <c r="J43" s="9"/>
      <c r="K43" s="9"/>
      <c r="L43" s="125"/>
      <c r="M43" s="111"/>
      <c r="N43" s="197"/>
      <c r="O43" s="197"/>
      <c r="P43" s="197"/>
      <c r="Q43" s="197"/>
      <c r="R43" s="197"/>
      <c r="S43" s="110"/>
      <c r="T43" s="110"/>
      <c r="U43" s="110"/>
      <c r="V43" s="110"/>
      <c r="W43" s="110"/>
      <c r="X43" s="110"/>
      <c r="Y43" s="110"/>
    </row>
    <row r="44" spans="1:25" s="195" customFormat="1" ht="15" customHeight="1" thickBot="1" x14ac:dyDescent="0.25">
      <c r="A44" s="107"/>
      <c r="B44" s="57"/>
      <c r="C44" s="57"/>
      <c r="D44" s="57"/>
      <c r="E44" s="57"/>
      <c r="F44" s="57"/>
      <c r="G44" s="57"/>
      <c r="H44" s="57"/>
      <c r="I44" s="57"/>
      <c r="J44" s="9"/>
      <c r="K44" s="9"/>
      <c r="L44" s="125"/>
      <c r="M44" s="111"/>
      <c r="N44" s="197"/>
      <c r="O44" s="197"/>
      <c r="P44" s="197"/>
      <c r="Q44" s="197"/>
      <c r="R44" s="197"/>
      <c r="S44" s="110"/>
      <c r="T44" s="110"/>
      <c r="U44" s="110"/>
      <c r="V44" s="110"/>
      <c r="W44" s="110"/>
      <c r="X44" s="110"/>
      <c r="Y44" s="110"/>
    </row>
    <row r="45" spans="1:25" ht="18.75" thickBot="1" x14ac:dyDescent="0.25">
      <c r="A45" s="946" t="s">
        <v>162</v>
      </c>
      <c r="B45" s="947"/>
      <c r="C45" s="202"/>
      <c r="D45" s="65"/>
      <c r="E45" s="57"/>
      <c r="F45" s="813"/>
      <c r="G45" s="813"/>
      <c r="H45" s="108"/>
      <c r="I45" s="108"/>
      <c r="J45" s="201"/>
      <c r="K45" s="201"/>
      <c r="L45" s="201"/>
      <c r="M45" s="201"/>
    </row>
    <row r="46" spans="1:25" x14ac:dyDescent="0.2">
      <c r="A46" s="124" t="s">
        <v>178</v>
      </c>
      <c r="B46" s="108"/>
      <c r="C46" s="813"/>
      <c r="D46" s="813"/>
      <c r="E46" s="186"/>
      <c r="F46" s="813"/>
      <c r="G46" s="813"/>
      <c r="H46" s="108"/>
      <c r="I46" s="108"/>
      <c r="J46" s="201"/>
      <c r="K46" s="201"/>
      <c r="L46" s="201"/>
      <c r="M46" s="201"/>
    </row>
    <row r="47" spans="1:25" ht="20.25" customHeight="1" x14ac:dyDescent="0.2">
      <c r="A47" s="812"/>
      <c r="B47" s="813"/>
      <c r="C47" s="108"/>
      <c r="D47" s="108"/>
      <c r="E47" s="108"/>
      <c r="F47" s="108"/>
      <c r="G47" s="108"/>
      <c r="H47" s="108"/>
      <c r="I47" s="813"/>
      <c r="J47" s="201"/>
      <c r="K47" s="201"/>
      <c r="L47" s="201"/>
      <c r="M47" s="201"/>
    </row>
    <row r="48" spans="1:25" x14ac:dyDescent="0.2">
      <c r="A48" s="108"/>
      <c r="B48" s="108"/>
      <c r="C48" s="108"/>
      <c r="D48" s="108"/>
      <c r="E48" s="108"/>
      <c r="F48" s="108"/>
      <c r="G48" s="108"/>
      <c r="H48" s="108"/>
      <c r="I48" s="813"/>
      <c r="J48" s="201"/>
      <c r="K48" s="201"/>
      <c r="L48" s="201"/>
      <c r="M48" s="201"/>
    </row>
    <row r="49" spans="1:13" x14ac:dyDescent="0.2">
      <c r="A49" s="108"/>
      <c r="B49" s="108"/>
      <c r="C49" s="108"/>
      <c r="D49" s="108"/>
      <c r="E49" s="108"/>
      <c r="F49" s="108"/>
      <c r="G49" s="108"/>
      <c r="H49" s="108"/>
      <c r="I49" s="813"/>
      <c r="J49" s="201"/>
      <c r="K49" s="201"/>
      <c r="L49" s="201"/>
      <c r="M49" s="201"/>
    </row>
    <row r="50" spans="1:13" x14ac:dyDescent="0.2">
      <c r="A50" s="108"/>
      <c r="B50" s="108"/>
      <c r="C50" s="108"/>
      <c r="D50" s="108"/>
      <c r="E50" s="108"/>
      <c r="F50" s="108"/>
      <c r="G50" s="108"/>
      <c r="H50" s="108"/>
      <c r="I50" s="813"/>
      <c r="J50" s="201"/>
      <c r="K50" s="201"/>
      <c r="L50" s="201"/>
      <c r="M50" s="201"/>
    </row>
    <row r="51" spans="1:13" x14ac:dyDescent="0.2">
      <c r="A51" s="108"/>
      <c r="B51" s="108"/>
      <c r="C51" s="108"/>
      <c r="D51" s="108"/>
      <c r="E51" s="108"/>
      <c r="F51" s="108"/>
      <c r="G51" s="108"/>
      <c r="H51" s="108"/>
      <c r="I51" s="813"/>
      <c r="J51" s="201"/>
      <c r="K51" s="201"/>
      <c r="L51" s="201"/>
      <c r="M51" s="201"/>
    </row>
    <row r="52" spans="1:13" x14ac:dyDescent="0.2">
      <c r="A52" s="111"/>
      <c r="B52" s="111"/>
      <c r="C52" s="111"/>
      <c r="D52" s="111"/>
      <c r="E52" s="111"/>
      <c r="F52" s="111"/>
      <c r="G52" s="111"/>
      <c r="H52" s="111"/>
      <c r="I52" s="201"/>
      <c r="J52" s="201"/>
      <c r="K52" s="201"/>
      <c r="L52" s="201"/>
      <c r="M52" s="201"/>
    </row>
    <row r="53" spans="1:13" x14ac:dyDescent="0.2">
      <c r="A53" s="111"/>
      <c r="B53" s="111"/>
      <c r="C53" s="111"/>
      <c r="D53" s="111"/>
      <c r="E53" s="111"/>
      <c r="F53" s="111"/>
      <c r="G53" s="111"/>
      <c r="H53" s="111"/>
      <c r="I53" s="201"/>
      <c r="J53" s="201"/>
      <c r="K53" s="201"/>
      <c r="L53" s="201"/>
      <c r="M53" s="201"/>
    </row>
  </sheetData>
  <mergeCells count="2">
    <mergeCell ref="A45:B45"/>
    <mergeCell ref="B5:E5"/>
  </mergeCells>
  <phoneticPr fontId="12" type="noConversion"/>
  <pageMargins left="0.78740157480314965" right="0.78740157480314965" top="0.98425196850393704" bottom="0.98425196850393704" header="0.51181102362204722" footer="0.51181102362204722"/>
  <pageSetup paperSize="9" scale="74" orientation="portrait" r:id="rId1"/>
  <headerFooter alignWithMargins="0">
    <oddFooter>&amp;LSeite &amp;P von &amp;N&amp;RLeitfaden Contracting der Bayerischen Staatlichen Hochbauverwaltung, Stand: Dezember/2017</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tabColor theme="6" tint="0.39997558519241921"/>
    <pageSetUpPr fitToPage="1"/>
  </sheetPr>
  <dimension ref="A1:F64"/>
  <sheetViews>
    <sheetView view="pageBreakPreview" zoomScale="85" zoomScaleNormal="100" zoomScaleSheetLayoutView="85" workbookViewId="0">
      <selection activeCell="C50" sqref="C50"/>
    </sheetView>
  </sheetViews>
  <sheetFormatPr baseColWidth="10" defaultRowHeight="12.75" x14ac:dyDescent="0.2"/>
  <cols>
    <col min="1" max="1" width="37.7109375" style="25" customWidth="1"/>
    <col min="2" max="2" width="16.28515625" style="25" customWidth="1"/>
    <col min="3" max="3" width="18" style="25" customWidth="1"/>
    <col min="4" max="4" width="17.7109375" style="25" customWidth="1"/>
    <col min="5" max="5" width="13.85546875" style="25" customWidth="1"/>
    <col min="6" max="16384" width="11.42578125" style="25"/>
  </cols>
  <sheetData>
    <row r="1" spans="1:6" x14ac:dyDescent="0.2">
      <c r="A1" s="50" t="s">
        <v>59</v>
      </c>
      <c r="B1" s="63"/>
      <c r="C1" s="63"/>
      <c r="D1" s="63"/>
      <c r="E1" s="63"/>
      <c r="F1" s="63"/>
    </row>
    <row r="2" spans="1:6" x14ac:dyDescent="0.2">
      <c r="A2" s="63"/>
      <c r="B2" s="63"/>
      <c r="C2" s="63"/>
      <c r="D2" s="63"/>
      <c r="E2" s="63"/>
      <c r="F2" s="63"/>
    </row>
    <row r="3" spans="1:6" x14ac:dyDescent="0.2">
      <c r="A3" s="51" t="s">
        <v>144</v>
      </c>
      <c r="B3" s="63"/>
      <c r="C3" s="63"/>
      <c r="D3" s="63"/>
      <c r="E3" s="63"/>
      <c r="F3" s="63"/>
    </row>
    <row r="4" spans="1:6" ht="9" customHeight="1" x14ac:dyDescent="0.2">
      <c r="A4" s="204"/>
      <c r="B4" s="205"/>
      <c r="C4" s="108"/>
      <c r="D4" s="108"/>
      <c r="E4" s="108"/>
      <c r="F4" s="63"/>
    </row>
    <row r="5" spans="1:6" x14ac:dyDescent="0.2">
      <c r="A5" s="48" t="s">
        <v>0</v>
      </c>
      <c r="B5" s="886" t="str">
        <f>Referenzwerte!C5</f>
        <v>Musterliegenschaft</v>
      </c>
      <c r="C5" s="887"/>
      <c r="D5" s="887"/>
      <c r="E5" s="888"/>
      <c r="F5" s="63"/>
    </row>
    <row r="6" spans="1:6" ht="18" x14ac:dyDescent="0.25">
      <c r="A6" s="52"/>
      <c r="B6" s="63"/>
      <c r="C6" s="63"/>
      <c r="D6" s="63"/>
      <c r="E6" s="63"/>
      <c r="F6" s="63"/>
    </row>
    <row r="7" spans="1:6" x14ac:dyDescent="0.2">
      <c r="A7" s="240" t="s">
        <v>36</v>
      </c>
      <c r="B7" s="252">
        <f>'Eingabemaske Abrechnungen'!B7</f>
        <v>2016</v>
      </c>
      <c r="C7" s="90"/>
      <c r="D7" s="63"/>
      <c r="E7" s="63"/>
      <c r="F7" s="63"/>
    </row>
    <row r="8" spans="1:6" x14ac:dyDescent="0.2">
      <c r="A8" s="240"/>
      <c r="B8" s="90"/>
      <c r="C8" s="90"/>
      <c r="D8" s="63"/>
      <c r="E8" s="63"/>
      <c r="F8" s="63"/>
    </row>
    <row r="9" spans="1:6" x14ac:dyDescent="0.2">
      <c r="A9" s="824" t="s">
        <v>309</v>
      </c>
      <c r="B9" s="825"/>
      <c r="C9" s="829"/>
      <c r="D9" s="63"/>
      <c r="E9" s="63"/>
      <c r="F9" s="63"/>
    </row>
    <row r="10" spans="1:6" x14ac:dyDescent="0.2">
      <c r="A10" s="830" t="str">
        <f>Referenzwerte!A25</f>
        <v>Wasser</v>
      </c>
      <c r="B10" s="828">
        <f>Referenzwerte!B25</f>
        <v>0</v>
      </c>
      <c r="C10" s="829" t="s">
        <v>292</v>
      </c>
      <c r="D10" s="63"/>
      <c r="E10" s="63"/>
      <c r="F10" s="63"/>
    </row>
    <row r="11" spans="1:6" x14ac:dyDescent="0.2">
      <c r="A11" s="830" t="str">
        <f>Referenzwerte!A26</f>
        <v>Abwasser</v>
      </c>
      <c r="B11" s="828">
        <f>Referenzwerte!B26</f>
        <v>0</v>
      </c>
      <c r="C11" s="829" t="s">
        <v>292</v>
      </c>
      <c r="D11" s="63"/>
      <c r="E11" s="63"/>
      <c r="F11" s="63"/>
    </row>
    <row r="12" spans="1:6" ht="18.75" thickBot="1" x14ac:dyDescent="0.25">
      <c r="A12" s="60"/>
      <c r="B12" s="108"/>
      <c r="C12" s="108"/>
      <c r="D12" s="108"/>
      <c r="E12" s="108"/>
      <c r="F12" s="63"/>
    </row>
    <row r="13" spans="1:6" ht="51" x14ac:dyDescent="0.2">
      <c r="A13" s="301" t="s">
        <v>64</v>
      </c>
      <c r="B13" s="299" t="s">
        <v>111</v>
      </c>
      <c r="C13" s="3" t="s">
        <v>83</v>
      </c>
      <c r="D13" s="308" t="s">
        <v>86</v>
      </c>
      <c r="E13" s="244"/>
      <c r="F13" s="90"/>
    </row>
    <row r="14" spans="1:6" x14ac:dyDescent="0.2">
      <c r="A14" s="302" t="str">
        <f>'SOLL-IST-Vgl'!B12</f>
        <v>Gbde1</v>
      </c>
      <c r="B14" s="142"/>
      <c r="C14" s="142"/>
      <c r="D14" s="206">
        <f>B14-C14</f>
        <v>0</v>
      </c>
      <c r="E14" s="138"/>
      <c r="F14" s="90"/>
    </row>
    <row r="15" spans="1:6" x14ac:dyDescent="0.2">
      <c r="A15" s="303" t="str">
        <f>'SOLL-IST-Vgl'!B13</f>
        <v>Gbde2</v>
      </c>
      <c r="B15" s="142"/>
      <c r="C15" s="142"/>
      <c r="D15" s="206">
        <f t="shared" ref="D15:D24" si="0">B15-C15</f>
        <v>0</v>
      </c>
      <c r="E15" s="138"/>
      <c r="F15" s="90"/>
    </row>
    <row r="16" spans="1:6" x14ac:dyDescent="0.2">
      <c r="A16" s="303" t="str">
        <f>'SOLL-IST-Vgl'!B14</f>
        <v>Gbde3</v>
      </c>
      <c r="B16" s="142"/>
      <c r="C16" s="142"/>
      <c r="D16" s="206">
        <f t="shared" si="0"/>
        <v>0</v>
      </c>
      <c r="E16" s="138"/>
      <c r="F16" s="90"/>
    </row>
    <row r="17" spans="1:6" x14ac:dyDescent="0.2">
      <c r="A17" s="303" t="str">
        <f>'SOLL-IST-Vgl'!B15</f>
        <v>Gbde4</v>
      </c>
      <c r="B17" s="142"/>
      <c r="C17" s="146"/>
      <c r="D17" s="206">
        <f t="shared" si="0"/>
        <v>0</v>
      </c>
      <c r="E17" s="138"/>
      <c r="F17" s="90"/>
    </row>
    <row r="18" spans="1:6" x14ac:dyDescent="0.2">
      <c r="A18" s="303" t="str">
        <f>'SOLL-IST-Vgl'!B16</f>
        <v>Gbde5</v>
      </c>
      <c r="B18" s="142"/>
      <c r="C18" s="146"/>
      <c r="D18" s="206">
        <f t="shared" si="0"/>
        <v>0</v>
      </c>
      <c r="E18" s="138"/>
      <c r="F18" s="90"/>
    </row>
    <row r="19" spans="1:6" x14ac:dyDescent="0.2">
      <c r="A19" s="303" t="str">
        <f>'SOLL-IST-Vgl'!B17</f>
        <v>Gbde6</v>
      </c>
      <c r="B19" s="142"/>
      <c r="C19" s="146"/>
      <c r="D19" s="206">
        <f t="shared" si="0"/>
        <v>0</v>
      </c>
      <c r="E19" s="138"/>
      <c r="F19" s="90"/>
    </row>
    <row r="20" spans="1:6" x14ac:dyDescent="0.2">
      <c r="A20" s="303" t="str">
        <f>'SOLL-IST-Vgl'!B18</f>
        <v>Gbde7</v>
      </c>
      <c r="B20" s="142"/>
      <c r="C20" s="146"/>
      <c r="D20" s="206">
        <f t="shared" si="0"/>
        <v>0</v>
      </c>
      <c r="E20" s="138"/>
      <c r="F20" s="90"/>
    </row>
    <row r="21" spans="1:6" x14ac:dyDescent="0.2">
      <c r="A21" s="303" t="str">
        <f>'SOLL-IST-Vgl'!B19</f>
        <v>Gbde8</v>
      </c>
      <c r="B21" s="142"/>
      <c r="C21" s="146"/>
      <c r="D21" s="206">
        <f t="shared" si="0"/>
        <v>0</v>
      </c>
      <c r="E21" s="138"/>
      <c r="F21" s="90"/>
    </row>
    <row r="22" spans="1:6" x14ac:dyDescent="0.2">
      <c r="A22" s="303" t="str">
        <f>'SOLL-IST-Vgl'!B20</f>
        <v>Gbde9</v>
      </c>
      <c r="B22" s="142"/>
      <c r="C22" s="146"/>
      <c r="D22" s="206">
        <f t="shared" si="0"/>
        <v>0</v>
      </c>
      <c r="E22" s="138"/>
      <c r="F22" s="90"/>
    </row>
    <row r="23" spans="1:6" ht="13.5" thickBot="1" x14ac:dyDescent="0.25">
      <c r="A23" s="304" t="str">
        <f>'SOLL-IST-Vgl'!B21</f>
        <v>Gbde10</v>
      </c>
      <c r="B23" s="300"/>
      <c r="C23" s="150"/>
      <c r="D23" s="198">
        <f t="shared" si="0"/>
        <v>0</v>
      </c>
      <c r="E23" s="138"/>
      <c r="F23" s="90"/>
    </row>
    <row r="24" spans="1:6" ht="13.5" thickBot="1" x14ac:dyDescent="0.25">
      <c r="A24" s="306" t="s">
        <v>67</v>
      </c>
      <c r="B24" s="343">
        <f>B25</f>
        <v>0</v>
      </c>
      <c r="C24" s="343">
        <f>C25</f>
        <v>0</v>
      </c>
      <c r="D24" s="207">
        <f t="shared" si="0"/>
        <v>0</v>
      </c>
      <c r="E24" s="832">
        <f>ROUND(D24*B10,2)</f>
        <v>0</v>
      </c>
      <c r="F24" s="90"/>
    </row>
    <row r="25" spans="1:6" ht="13.5" thickBot="1" x14ac:dyDescent="0.25">
      <c r="A25" s="305" t="s">
        <v>177</v>
      </c>
      <c r="B25" s="161">
        <f>'Baseline Wasser'!D18</f>
        <v>0</v>
      </c>
      <c r="C25" s="344">
        <f>'Eingabemaske Abrechnungen'!B30</f>
        <v>0</v>
      </c>
      <c r="D25" s="163"/>
      <c r="E25" s="57"/>
      <c r="F25" s="90"/>
    </row>
    <row r="26" spans="1:6" ht="13.5" thickBot="1" x14ac:dyDescent="0.25">
      <c r="A26" s="63"/>
      <c r="B26" s="63"/>
      <c r="C26" s="63"/>
      <c r="D26" s="63"/>
      <c r="E26" s="63"/>
      <c r="F26" s="63"/>
    </row>
    <row r="27" spans="1:6" ht="51" x14ac:dyDescent="0.2">
      <c r="A27" s="301" t="s">
        <v>65</v>
      </c>
      <c r="B27" s="299" t="s">
        <v>112</v>
      </c>
      <c r="C27" s="3" t="s">
        <v>84</v>
      </c>
      <c r="D27" s="2" t="s">
        <v>85</v>
      </c>
      <c r="E27" s="63"/>
      <c r="F27" s="63"/>
    </row>
    <row r="28" spans="1:6" x14ac:dyDescent="0.2">
      <c r="A28" s="302" t="str">
        <f>'SOLL-IST-Vgl'!B12</f>
        <v>Gbde1</v>
      </c>
      <c r="B28" s="142"/>
      <c r="C28" s="142"/>
      <c r="D28" s="143">
        <f>B28-C28</f>
        <v>0</v>
      </c>
      <c r="E28" s="63"/>
      <c r="F28" s="63"/>
    </row>
    <row r="29" spans="1:6" x14ac:dyDescent="0.2">
      <c r="A29" s="303" t="str">
        <f>'SOLL-IST-Vgl'!B13</f>
        <v>Gbde2</v>
      </c>
      <c r="B29" s="142"/>
      <c r="C29" s="142"/>
      <c r="D29" s="143">
        <f t="shared" ref="D29:D37" si="1">B29-C29</f>
        <v>0</v>
      </c>
      <c r="E29" s="63"/>
      <c r="F29" s="63"/>
    </row>
    <row r="30" spans="1:6" x14ac:dyDescent="0.2">
      <c r="A30" s="303" t="str">
        <f>'SOLL-IST-Vgl'!B14</f>
        <v>Gbde3</v>
      </c>
      <c r="B30" s="142"/>
      <c r="C30" s="142"/>
      <c r="D30" s="143">
        <f t="shared" si="1"/>
        <v>0</v>
      </c>
      <c r="E30" s="63"/>
      <c r="F30" s="63"/>
    </row>
    <row r="31" spans="1:6" x14ac:dyDescent="0.2">
      <c r="A31" s="303" t="str">
        <f>'SOLL-IST-Vgl'!B15</f>
        <v>Gbde4</v>
      </c>
      <c r="B31" s="142"/>
      <c r="C31" s="146"/>
      <c r="D31" s="143">
        <f t="shared" si="1"/>
        <v>0</v>
      </c>
      <c r="E31" s="63"/>
      <c r="F31" s="63"/>
    </row>
    <row r="32" spans="1:6" x14ac:dyDescent="0.2">
      <c r="A32" s="303" t="str">
        <f>'SOLL-IST-Vgl'!B16</f>
        <v>Gbde5</v>
      </c>
      <c r="B32" s="142"/>
      <c r="C32" s="146"/>
      <c r="D32" s="143">
        <f t="shared" si="1"/>
        <v>0</v>
      </c>
      <c r="E32" s="63"/>
      <c r="F32" s="63"/>
    </row>
    <row r="33" spans="1:6" x14ac:dyDescent="0.2">
      <c r="A33" s="303" t="str">
        <f>'SOLL-IST-Vgl'!B17</f>
        <v>Gbde6</v>
      </c>
      <c r="B33" s="142"/>
      <c r="C33" s="146"/>
      <c r="D33" s="143">
        <f t="shared" si="1"/>
        <v>0</v>
      </c>
      <c r="E33" s="63"/>
      <c r="F33" s="63"/>
    </row>
    <row r="34" spans="1:6" x14ac:dyDescent="0.2">
      <c r="A34" s="303" t="str">
        <f>'SOLL-IST-Vgl'!B18</f>
        <v>Gbde7</v>
      </c>
      <c r="B34" s="142"/>
      <c r="C34" s="146"/>
      <c r="D34" s="143">
        <f t="shared" si="1"/>
        <v>0</v>
      </c>
      <c r="E34" s="63"/>
      <c r="F34" s="63"/>
    </row>
    <row r="35" spans="1:6" x14ac:dyDescent="0.2">
      <c r="A35" s="303" t="str">
        <f>'SOLL-IST-Vgl'!B19</f>
        <v>Gbde8</v>
      </c>
      <c r="B35" s="142"/>
      <c r="C35" s="146"/>
      <c r="D35" s="143">
        <f t="shared" si="1"/>
        <v>0</v>
      </c>
      <c r="E35" s="63"/>
      <c r="F35" s="63"/>
    </row>
    <row r="36" spans="1:6" x14ac:dyDescent="0.2">
      <c r="A36" s="303" t="str">
        <f>'SOLL-IST-Vgl'!B20</f>
        <v>Gbde9</v>
      </c>
      <c r="B36" s="142"/>
      <c r="C36" s="146"/>
      <c r="D36" s="143">
        <f t="shared" si="1"/>
        <v>0</v>
      </c>
      <c r="E36" s="63"/>
      <c r="F36" s="63"/>
    </row>
    <row r="37" spans="1:6" ht="13.5" thickBot="1" x14ac:dyDescent="0.25">
      <c r="A37" s="304" t="str">
        <f>'SOLL-IST-Vgl'!B21</f>
        <v>Gbde10</v>
      </c>
      <c r="B37" s="300"/>
      <c r="C37" s="150"/>
      <c r="D37" s="198">
        <f t="shared" si="1"/>
        <v>0</v>
      </c>
      <c r="E37" s="63"/>
      <c r="F37" s="63"/>
    </row>
    <row r="38" spans="1:6" ht="13.5" thickBot="1" x14ac:dyDescent="0.25">
      <c r="A38" s="209" t="s">
        <v>6</v>
      </c>
      <c r="B38" s="343">
        <f>B39</f>
        <v>0</v>
      </c>
      <c r="C38" s="343">
        <f>C39</f>
        <v>0</v>
      </c>
      <c r="D38" s="208">
        <f>B38-C38</f>
        <v>0</v>
      </c>
      <c r="E38" s="833">
        <f>ROUND(D38*B11,2)</f>
        <v>0</v>
      </c>
      <c r="F38" s="63"/>
    </row>
    <row r="39" spans="1:6" ht="13.5" thickBot="1" x14ac:dyDescent="0.25">
      <c r="A39" s="305" t="s">
        <v>177</v>
      </c>
      <c r="B39" s="161">
        <f>'Baseline Wasser'!D24</f>
        <v>0</v>
      </c>
      <c r="C39" s="344">
        <f>'Eingabemaske Abrechnungen'!C30</f>
        <v>0</v>
      </c>
      <c r="D39" s="163"/>
      <c r="E39" s="63"/>
      <c r="F39" s="63"/>
    </row>
    <row r="40" spans="1:6" ht="13.5" thickBot="1" x14ac:dyDescent="0.25">
      <c r="A40" s="63"/>
      <c r="B40" s="63"/>
      <c r="C40" s="63"/>
      <c r="D40" s="63"/>
      <c r="E40" s="63"/>
      <c r="F40" s="63"/>
    </row>
    <row r="41" spans="1:6" s="90" customFormat="1" ht="18.75" thickBot="1" x14ac:dyDescent="0.25">
      <c r="A41" s="946" t="s">
        <v>163</v>
      </c>
      <c r="B41" s="961"/>
      <c r="C41" s="947"/>
      <c r="D41" s="358">
        <v>0</v>
      </c>
      <c r="E41" s="61"/>
      <c r="F41" s="61"/>
    </row>
    <row r="42" spans="1:6" s="90" customFormat="1" ht="18.75" thickBot="1" x14ac:dyDescent="0.25">
      <c r="A42" s="946" t="s">
        <v>164</v>
      </c>
      <c r="B42" s="961"/>
      <c r="C42" s="947"/>
      <c r="D42" s="358">
        <v>0</v>
      </c>
    </row>
    <row r="43" spans="1:6" s="90" customFormat="1" x14ac:dyDescent="0.2">
      <c r="A43" s="90" t="s">
        <v>178</v>
      </c>
    </row>
    <row r="44" spans="1:6" x14ac:dyDescent="0.2">
      <c r="A44" s="124"/>
      <c r="B44" s="63"/>
      <c r="C44" s="63"/>
      <c r="D44" s="63"/>
      <c r="E44" s="63"/>
      <c r="F44" s="63"/>
    </row>
    <row r="45" spans="1:6" x14ac:dyDescent="0.2">
      <c r="A45" s="63"/>
      <c r="B45" s="63"/>
      <c r="C45" s="63"/>
      <c r="D45" s="63"/>
      <c r="E45" s="63"/>
      <c r="F45" s="63"/>
    </row>
    <row r="46" spans="1:6" x14ac:dyDescent="0.2">
      <c r="A46" s="63"/>
      <c r="B46" s="63"/>
      <c r="C46" s="63"/>
      <c r="D46" s="63"/>
      <c r="E46" s="63"/>
      <c r="F46" s="63"/>
    </row>
    <row r="47" spans="1:6" x14ac:dyDescent="0.2">
      <c r="A47" s="63"/>
      <c r="B47" s="63"/>
      <c r="C47" s="63"/>
      <c r="D47" s="63"/>
      <c r="E47" s="63"/>
      <c r="F47" s="63"/>
    </row>
    <row r="48" spans="1:6" x14ac:dyDescent="0.2">
      <c r="A48" s="63"/>
      <c r="B48" s="63"/>
      <c r="C48" s="63"/>
      <c r="D48" s="63"/>
      <c r="E48" s="63"/>
      <c r="F48" s="63"/>
    </row>
    <row r="49" spans="1:6" x14ac:dyDescent="0.2">
      <c r="A49" s="63"/>
      <c r="B49" s="63"/>
      <c r="C49" s="63"/>
      <c r="D49" s="63"/>
      <c r="E49" s="63"/>
      <c r="F49" s="63"/>
    </row>
    <row r="50" spans="1:6" x14ac:dyDescent="0.2">
      <c r="A50" s="63"/>
      <c r="B50" s="63"/>
      <c r="C50" s="63"/>
      <c r="D50" s="63"/>
      <c r="E50" s="63"/>
      <c r="F50" s="63"/>
    </row>
    <row r="51" spans="1:6" x14ac:dyDescent="0.2">
      <c r="A51" s="63"/>
      <c r="B51" s="63"/>
      <c r="C51" s="63"/>
      <c r="D51" s="63"/>
      <c r="E51" s="63"/>
      <c r="F51" s="63"/>
    </row>
    <row r="52" spans="1:6" x14ac:dyDescent="0.2">
      <c r="A52" s="63"/>
      <c r="B52" s="63"/>
      <c r="C52" s="63"/>
      <c r="D52" s="63"/>
      <c r="E52" s="63"/>
      <c r="F52" s="63"/>
    </row>
    <row r="53" spans="1:6" x14ac:dyDescent="0.2">
      <c r="A53" s="63"/>
      <c r="B53" s="63"/>
      <c r="C53" s="63"/>
      <c r="D53" s="63"/>
      <c r="E53" s="63"/>
      <c r="F53" s="63"/>
    </row>
    <row r="54" spans="1:6" x14ac:dyDescent="0.2">
      <c r="A54" s="63"/>
      <c r="B54" s="63"/>
      <c r="C54" s="63"/>
      <c r="D54" s="63"/>
      <c r="E54" s="63"/>
      <c r="F54" s="63"/>
    </row>
    <row r="55" spans="1:6" x14ac:dyDescent="0.2">
      <c r="A55" s="63"/>
      <c r="B55" s="63"/>
      <c r="C55" s="63"/>
      <c r="D55" s="63"/>
      <c r="E55" s="63"/>
      <c r="F55" s="63"/>
    </row>
    <row r="56" spans="1:6" x14ac:dyDescent="0.2">
      <c r="A56" s="63"/>
      <c r="B56" s="63"/>
      <c r="C56" s="63"/>
      <c r="D56" s="63"/>
      <c r="E56" s="63"/>
      <c r="F56" s="63"/>
    </row>
    <row r="57" spans="1:6" x14ac:dyDescent="0.2">
      <c r="A57" s="63"/>
      <c r="B57" s="63"/>
      <c r="C57" s="63"/>
      <c r="D57" s="63"/>
      <c r="E57" s="63"/>
      <c r="F57" s="63"/>
    </row>
    <row r="58" spans="1:6" x14ac:dyDescent="0.2">
      <c r="A58" s="63"/>
      <c r="B58" s="63"/>
      <c r="C58" s="63"/>
      <c r="D58" s="63"/>
      <c r="E58" s="63"/>
      <c r="F58" s="63"/>
    </row>
    <row r="59" spans="1:6" x14ac:dyDescent="0.2">
      <c r="A59" s="63"/>
      <c r="B59" s="63"/>
      <c r="C59" s="63"/>
      <c r="D59" s="63"/>
      <c r="E59" s="63"/>
      <c r="F59" s="63"/>
    </row>
    <row r="60" spans="1:6" x14ac:dyDescent="0.2">
      <c r="A60" s="63"/>
      <c r="B60" s="63"/>
      <c r="C60" s="63"/>
      <c r="D60" s="63"/>
      <c r="E60" s="63"/>
      <c r="F60" s="63"/>
    </row>
    <row r="61" spans="1:6" x14ac:dyDescent="0.2">
      <c r="A61" s="63"/>
      <c r="B61" s="63"/>
      <c r="C61" s="63"/>
      <c r="D61" s="63"/>
      <c r="E61" s="63"/>
      <c r="F61" s="63"/>
    </row>
    <row r="62" spans="1:6" x14ac:dyDescent="0.2">
      <c r="A62" s="63"/>
      <c r="B62" s="63"/>
      <c r="C62" s="63"/>
      <c r="D62" s="63"/>
      <c r="E62" s="63"/>
      <c r="F62" s="63"/>
    </row>
    <row r="63" spans="1:6" x14ac:dyDescent="0.2">
      <c r="A63" s="63"/>
      <c r="B63" s="63"/>
      <c r="C63" s="63"/>
      <c r="D63" s="63"/>
      <c r="E63" s="63"/>
      <c r="F63" s="63"/>
    </row>
    <row r="64" spans="1:6" x14ac:dyDescent="0.2">
      <c r="A64" s="63"/>
      <c r="B64" s="63"/>
      <c r="C64" s="63"/>
      <c r="D64" s="63"/>
      <c r="E64" s="63"/>
      <c r="F64" s="63"/>
    </row>
  </sheetData>
  <mergeCells count="3">
    <mergeCell ref="B5:E5"/>
    <mergeCell ref="A41:C41"/>
    <mergeCell ref="A42:C42"/>
  </mergeCells>
  <phoneticPr fontId="3" type="noConversion"/>
  <pageMargins left="0.78740157480314965" right="0.78740157480314965" top="0.98425196850393704" bottom="0.98425196850393704" header="0.51181102362204722" footer="0.51181102362204722"/>
  <pageSetup paperSize="9" scale="84" orientation="portrait" r:id="rId1"/>
  <headerFooter alignWithMargins="0">
    <oddFooter>&amp;LSeite &amp;P von &amp;N&amp;RLeitfaden Contracting der Bayerischen Staatlichen Hochbauverwaltung, Stand: Dezember/2017</odd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theme="3" tint="0.59999389629810485"/>
    <pageSetUpPr fitToPage="1"/>
  </sheetPr>
  <dimension ref="A1:I72"/>
  <sheetViews>
    <sheetView view="pageBreakPreview" zoomScaleNormal="100" zoomScaleSheetLayoutView="100" workbookViewId="0">
      <selection activeCell="E50" sqref="E50"/>
    </sheetView>
  </sheetViews>
  <sheetFormatPr baseColWidth="10" defaultRowHeight="12.75" x14ac:dyDescent="0.2"/>
  <cols>
    <col min="1" max="1" width="14.42578125" style="25" customWidth="1"/>
    <col min="2" max="2" width="13.42578125" style="25" customWidth="1"/>
    <col min="3" max="3" width="13.7109375" style="25" customWidth="1"/>
    <col min="4" max="4" width="13.5703125" style="25" customWidth="1"/>
    <col min="5" max="5" width="13.140625" style="25" customWidth="1"/>
    <col min="6" max="6" width="14.85546875" style="25" customWidth="1"/>
    <col min="7" max="7" width="13.5703125" style="25" customWidth="1"/>
    <col min="8" max="16384" width="11.42578125" style="25"/>
  </cols>
  <sheetData>
    <row r="1" spans="1:8" x14ac:dyDescent="0.2">
      <c r="A1" s="50" t="s">
        <v>59</v>
      </c>
      <c r="B1" s="63"/>
      <c r="C1" s="63"/>
      <c r="D1" s="63"/>
      <c r="E1" s="63"/>
      <c r="F1" s="63"/>
      <c r="G1" s="63"/>
      <c r="H1" s="63"/>
    </row>
    <row r="2" spans="1:8" x14ac:dyDescent="0.2">
      <c r="A2" s="63"/>
      <c r="B2" s="63"/>
      <c r="C2" s="63"/>
      <c r="D2" s="63"/>
      <c r="E2" s="63"/>
      <c r="F2" s="63"/>
      <c r="G2" s="63"/>
      <c r="H2" s="63"/>
    </row>
    <row r="3" spans="1:8" x14ac:dyDescent="0.2">
      <c r="A3" s="51" t="s">
        <v>140</v>
      </c>
      <c r="B3" s="63"/>
      <c r="C3" s="63"/>
      <c r="D3" s="63"/>
      <c r="E3" s="63"/>
      <c r="F3" s="63"/>
      <c r="G3" s="63"/>
      <c r="H3" s="63"/>
    </row>
    <row r="4" spans="1:8" ht="10.5" customHeight="1" x14ac:dyDescent="0.2">
      <c r="A4" s="969" t="s">
        <v>154</v>
      </c>
      <c r="B4" s="969"/>
      <c r="C4" s="969"/>
      <c r="D4" s="969"/>
      <c r="E4" s="969"/>
      <c r="F4" s="969"/>
      <c r="G4" s="969"/>
      <c r="H4" s="63"/>
    </row>
    <row r="5" spans="1:8" ht="15.75" x14ac:dyDescent="0.25">
      <c r="A5" s="49"/>
      <c r="B5" s="63"/>
      <c r="C5" s="63"/>
      <c r="D5" s="63"/>
      <c r="E5" s="63"/>
      <c r="F5" s="63"/>
      <c r="G5" s="63"/>
      <c r="H5" s="63"/>
    </row>
    <row r="6" spans="1:8" x14ac:dyDescent="0.2">
      <c r="A6" s="48" t="s">
        <v>0</v>
      </c>
      <c r="B6" s="63"/>
      <c r="C6" s="886" t="str">
        <f>Referenzwerte!C5</f>
        <v>Musterliegenschaft</v>
      </c>
      <c r="D6" s="887"/>
      <c r="E6" s="887"/>
      <c r="F6" s="888"/>
      <c r="G6" s="63"/>
      <c r="H6" s="63"/>
    </row>
    <row r="7" spans="1:8" ht="18" x14ac:dyDescent="0.25">
      <c r="A7" s="52"/>
      <c r="B7" s="63"/>
      <c r="C7" s="63"/>
      <c r="D7" s="63"/>
      <c r="E7" s="63"/>
      <c r="F7" s="63"/>
      <c r="G7" s="63"/>
      <c r="H7" s="63"/>
    </row>
    <row r="8" spans="1:8" x14ac:dyDescent="0.2">
      <c r="A8" s="240" t="s">
        <v>36</v>
      </c>
      <c r="B8" s="90"/>
      <c r="C8" s="252">
        <f>'Eingabemaske Abrechnungen'!B7</f>
        <v>2016</v>
      </c>
      <c r="D8" s="90"/>
      <c r="E8" s="63"/>
      <c r="F8" s="63"/>
      <c r="G8" s="63"/>
      <c r="H8" s="63"/>
    </row>
    <row r="9" spans="1:8" x14ac:dyDescent="0.2">
      <c r="A9" s="63"/>
      <c r="B9" s="63"/>
      <c r="C9" s="63"/>
      <c r="D9" s="63"/>
      <c r="E9" s="63"/>
      <c r="F9" s="63"/>
      <c r="G9" s="63"/>
      <c r="H9" s="63"/>
    </row>
    <row r="10" spans="1:8" ht="20.25" x14ac:dyDescent="0.3">
      <c r="A10" s="533" t="str">
        <f>Referenzwerte!A11</f>
        <v>z.B. Erdgas</v>
      </c>
      <c r="B10" s="437"/>
      <c r="C10" s="437"/>
      <c r="D10" s="63"/>
      <c r="E10" s="63"/>
      <c r="F10" s="63"/>
      <c r="G10" s="63"/>
      <c r="H10" s="63"/>
    </row>
    <row r="11" spans="1:8" s="800" customFormat="1" ht="6.75" customHeight="1" x14ac:dyDescent="0.2">
      <c r="A11" s="799"/>
      <c r="B11" s="799"/>
      <c r="C11" s="799"/>
      <c r="D11" s="799"/>
      <c r="E11" s="799"/>
      <c r="F11" s="799"/>
      <c r="G11" s="799"/>
      <c r="H11" s="799"/>
    </row>
    <row r="12" spans="1:8" s="800" customFormat="1" ht="12" x14ac:dyDescent="0.2">
      <c r="A12" s="824" t="s">
        <v>309</v>
      </c>
      <c r="B12" s="825"/>
      <c r="C12" s="826"/>
      <c r="D12" s="799"/>
      <c r="E12" s="799"/>
      <c r="F12" s="799"/>
      <c r="G12" s="799"/>
      <c r="H12" s="799"/>
    </row>
    <row r="13" spans="1:8" s="800" customFormat="1" ht="12" x14ac:dyDescent="0.2">
      <c r="A13" s="827" t="s">
        <v>294</v>
      </c>
      <c r="B13" s="828">
        <f>Referenzwerte!B11</f>
        <v>0</v>
      </c>
      <c r="C13" s="829" t="s">
        <v>293</v>
      </c>
      <c r="D13" s="799"/>
      <c r="E13" s="799"/>
      <c r="F13" s="799"/>
      <c r="G13" s="799"/>
      <c r="H13" s="799"/>
    </row>
    <row r="14" spans="1:8" s="800" customFormat="1" ht="12" x14ac:dyDescent="0.2">
      <c r="A14" s="827" t="s">
        <v>38</v>
      </c>
      <c r="B14" s="828">
        <f>Referenzwerte!C11</f>
        <v>0</v>
      </c>
      <c r="C14" s="829" t="s">
        <v>295</v>
      </c>
      <c r="D14" s="799"/>
      <c r="E14" s="799"/>
      <c r="F14" s="799"/>
      <c r="G14" s="799"/>
      <c r="H14" s="799"/>
    </row>
    <row r="15" spans="1:8" s="800" customFormat="1" ht="6.75" customHeight="1" thickBot="1" x14ac:dyDescent="0.25">
      <c r="A15" s="799"/>
      <c r="B15" s="799"/>
      <c r="C15" s="799"/>
      <c r="D15" s="799"/>
      <c r="E15" s="799"/>
      <c r="F15" s="799"/>
      <c r="G15" s="799"/>
      <c r="H15" s="799"/>
    </row>
    <row r="16" spans="1:8" ht="24" customHeight="1" x14ac:dyDescent="0.2">
      <c r="A16" s="64" t="s">
        <v>24</v>
      </c>
      <c r="B16" s="106"/>
      <c r="C16" s="106"/>
      <c r="D16" s="210"/>
      <c r="E16" s="63"/>
      <c r="F16" s="63"/>
      <c r="G16" s="63"/>
      <c r="H16" s="63"/>
    </row>
    <row r="17" spans="1:8" x14ac:dyDescent="0.2">
      <c r="A17" s="965" t="s">
        <v>136</v>
      </c>
      <c r="B17" s="966"/>
      <c r="C17" s="966"/>
      <c r="D17" s="633">
        <v>0</v>
      </c>
      <c r="E17" s="63"/>
      <c r="F17" s="63"/>
      <c r="G17" s="63"/>
      <c r="H17" s="63"/>
    </row>
    <row r="18" spans="1:8" ht="8.1" customHeight="1" x14ac:dyDescent="0.2">
      <c r="A18" s="65"/>
      <c r="B18" s="90"/>
      <c r="C18" s="90"/>
      <c r="D18" s="212"/>
      <c r="E18" s="63"/>
      <c r="F18" s="63"/>
      <c r="G18" s="63"/>
      <c r="H18" s="63"/>
    </row>
    <row r="19" spans="1:8" x14ac:dyDescent="0.2">
      <c r="A19" s="965" t="s">
        <v>126</v>
      </c>
      <c r="B19" s="966"/>
      <c r="C19" s="966"/>
      <c r="D19" s="211">
        <v>0</v>
      </c>
      <c r="E19" s="63"/>
      <c r="F19" s="63"/>
      <c r="G19" s="63"/>
      <c r="H19" s="63"/>
    </row>
    <row r="20" spans="1:8" ht="8.1" customHeight="1" x14ac:dyDescent="0.2">
      <c r="A20" s="65"/>
      <c r="B20" s="90"/>
      <c r="C20" s="90"/>
      <c r="D20" s="212"/>
      <c r="E20" s="63"/>
      <c r="F20" s="63"/>
      <c r="G20" s="63"/>
      <c r="H20" s="63"/>
    </row>
    <row r="21" spans="1:8" ht="13.5" thickBot="1" x14ac:dyDescent="0.25">
      <c r="A21" s="967" t="s">
        <v>127</v>
      </c>
      <c r="B21" s="968"/>
      <c r="C21" s="968"/>
      <c r="D21" s="119">
        <f>D17+D19</f>
        <v>0</v>
      </c>
      <c r="E21" s="63"/>
      <c r="F21" s="63"/>
      <c r="G21" s="63"/>
      <c r="H21" s="63"/>
    </row>
    <row r="22" spans="1:8" ht="9.75" customHeight="1" x14ac:dyDescent="0.2">
      <c r="A22" s="65"/>
      <c r="B22" s="90"/>
      <c r="C22" s="90"/>
      <c r="D22" s="213"/>
      <c r="E22" s="63"/>
      <c r="F22" s="63"/>
      <c r="G22" s="63"/>
      <c r="H22" s="63"/>
    </row>
    <row r="23" spans="1:8" ht="15" x14ac:dyDescent="0.2">
      <c r="A23" s="66" t="s">
        <v>25</v>
      </c>
      <c r="B23" s="90"/>
      <c r="C23" s="90"/>
      <c r="D23" s="213"/>
      <c r="E23" s="63"/>
      <c r="F23" s="63"/>
      <c r="G23" s="63"/>
      <c r="H23" s="63"/>
    </row>
    <row r="24" spans="1:8" x14ac:dyDescent="0.2">
      <c r="A24" s="965" t="s">
        <v>128</v>
      </c>
      <c r="B24" s="966"/>
      <c r="C24" s="966"/>
      <c r="D24" s="633">
        <v>0</v>
      </c>
      <c r="E24" s="63"/>
      <c r="F24" s="63"/>
      <c r="G24" s="63"/>
      <c r="H24" s="63"/>
    </row>
    <row r="25" spans="1:8" ht="8.1" customHeight="1" x14ac:dyDescent="0.2">
      <c r="A25" s="65"/>
      <c r="B25" s="90"/>
      <c r="C25" s="90"/>
      <c r="D25" s="212"/>
      <c r="E25" s="63"/>
      <c r="F25" s="63"/>
      <c r="G25" s="63"/>
      <c r="H25" s="63"/>
    </row>
    <row r="26" spans="1:8" x14ac:dyDescent="0.2">
      <c r="A26" s="965" t="s">
        <v>129</v>
      </c>
      <c r="B26" s="966"/>
      <c r="C26" s="966"/>
      <c r="D26" s="211">
        <v>0</v>
      </c>
      <c r="E26" s="63"/>
      <c r="F26" s="63"/>
      <c r="G26" s="63"/>
      <c r="H26" s="63"/>
    </row>
    <row r="27" spans="1:8" ht="8.1" customHeight="1" x14ac:dyDescent="0.2">
      <c r="A27" s="65"/>
      <c r="B27" s="90"/>
      <c r="C27" s="90"/>
      <c r="D27" s="212"/>
      <c r="E27" s="63"/>
      <c r="F27" s="63"/>
      <c r="G27" s="63"/>
      <c r="H27" s="63"/>
    </row>
    <row r="28" spans="1:8" ht="13.5" thickBot="1" x14ac:dyDescent="0.25">
      <c r="A28" s="967" t="s">
        <v>130</v>
      </c>
      <c r="B28" s="968"/>
      <c r="C28" s="968"/>
      <c r="D28" s="119">
        <f>D24+D26</f>
        <v>0</v>
      </c>
      <c r="E28" s="63"/>
      <c r="F28" s="63"/>
      <c r="G28" s="63"/>
      <c r="H28" s="63"/>
    </row>
    <row r="29" spans="1:8" ht="13.5" thickBot="1" x14ac:dyDescent="0.25">
      <c r="A29" s="90"/>
      <c r="B29" s="90"/>
      <c r="C29" s="90"/>
      <c r="D29" s="215"/>
      <c r="E29" s="63"/>
      <c r="F29" s="63"/>
      <c r="G29" s="63"/>
      <c r="H29" s="63"/>
    </row>
    <row r="30" spans="1:8" ht="13.5" thickBot="1" x14ac:dyDescent="0.25">
      <c r="A30" s="971" t="s">
        <v>265</v>
      </c>
      <c r="B30" s="972"/>
      <c r="C30" s="972"/>
      <c r="D30" s="643">
        <v>0</v>
      </c>
      <c r="E30" s="63"/>
      <c r="F30" s="63"/>
      <c r="G30" s="63"/>
      <c r="H30" s="63"/>
    </row>
    <row r="31" spans="1:8" x14ac:dyDescent="0.2">
      <c r="A31" s="63"/>
      <c r="B31" s="63"/>
      <c r="C31" s="63"/>
      <c r="D31" s="63"/>
      <c r="E31" s="63"/>
      <c r="F31" s="63"/>
      <c r="G31" s="63"/>
      <c r="H31" s="63"/>
    </row>
    <row r="32" spans="1:8" ht="20.25" x14ac:dyDescent="0.3">
      <c r="A32" s="533" t="str">
        <f>Referenzwerte!A12</f>
        <v>z.B. Fernwärme</v>
      </c>
      <c r="B32" s="437"/>
      <c r="C32" s="437"/>
      <c r="E32" s="63"/>
      <c r="F32" s="63"/>
      <c r="G32" s="63"/>
      <c r="H32" s="63"/>
    </row>
    <row r="33" spans="1:8" s="800" customFormat="1" ht="6.75" customHeight="1" x14ac:dyDescent="0.2">
      <c r="A33" s="799"/>
      <c r="B33" s="799"/>
      <c r="C33" s="799"/>
      <c r="D33" s="799"/>
      <c r="E33" s="799"/>
      <c r="F33" s="799"/>
      <c r="G33" s="799"/>
      <c r="H33" s="799"/>
    </row>
    <row r="34" spans="1:8" s="800" customFormat="1" ht="12" x14ac:dyDescent="0.2">
      <c r="A34" s="824" t="s">
        <v>309</v>
      </c>
      <c r="B34" s="825"/>
      <c r="C34" s="826"/>
      <c r="D34" s="799"/>
      <c r="E34" s="799"/>
      <c r="F34" s="799"/>
      <c r="G34" s="799"/>
      <c r="H34" s="799"/>
    </row>
    <row r="35" spans="1:8" s="800" customFormat="1" ht="12" x14ac:dyDescent="0.2">
      <c r="A35" s="827" t="s">
        <v>294</v>
      </c>
      <c r="B35" s="828">
        <f>Referenzwerte!B12</f>
        <v>0</v>
      </c>
      <c r="C35" s="829" t="s">
        <v>293</v>
      </c>
      <c r="D35" s="799"/>
      <c r="E35" s="799"/>
      <c r="F35" s="799"/>
      <c r="G35" s="799"/>
      <c r="H35" s="799"/>
    </row>
    <row r="36" spans="1:8" s="800" customFormat="1" ht="12" x14ac:dyDescent="0.2">
      <c r="A36" s="827" t="s">
        <v>38</v>
      </c>
      <c r="B36" s="828">
        <f>Referenzwerte!C12</f>
        <v>0</v>
      </c>
      <c r="C36" s="829" t="s">
        <v>295</v>
      </c>
      <c r="D36" s="799"/>
      <c r="E36" s="799"/>
      <c r="F36" s="799"/>
      <c r="G36" s="799"/>
      <c r="H36" s="799"/>
    </row>
    <row r="37" spans="1:8" s="800" customFormat="1" ht="6.75" customHeight="1" thickBot="1" x14ac:dyDescent="0.25">
      <c r="A37" s="799"/>
      <c r="B37" s="799"/>
      <c r="C37" s="799"/>
      <c r="D37" s="799"/>
      <c r="E37" s="799"/>
      <c r="F37" s="799"/>
      <c r="G37" s="799"/>
      <c r="H37" s="799"/>
    </row>
    <row r="38" spans="1:8" ht="23.25" customHeight="1" x14ac:dyDescent="0.2">
      <c r="A38" s="64" t="s">
        <v>24</v>
      </c>
      <c r="B38" s="106"/>
      <c r="C38" s="106"/>
      <c r="D38" s="210"/>
      <c r="E38" s="63"/>
      <c r="F38" s="63"/>
      <c r="G38" s="63"/>
      <c r="H38" s="63"/>
    </row>
    <row r="39" spans="1:8" x14ac:dyDescent="0.2">
      <c r="A39" s="965" t="s">
        <v>136</v>
      </c>
      <c r="B39" s="966"/>
      <c r="C39" s="966"/>
      <c r="D39" s="633">
        <v>0</v>
      </c>
      <c r="E39" s="63"/>
      <c r="F39" s="63"/>
      <c r="G39" s="63"/>
      <c r="H39" s="63"/>
    </row>
    <row r="40" spans="1:8" ht="8.1" customHeight="1" x14ac:dyDescent="0.2">
      <c r="A40" s="65"/>
      <c r="B40" s="90"/>
      <c r="C40" s="90"/>
      <c r="D40" s="212"/>
      <c r="E40" s="63"/>
      <c r="F40" s="63"/>
      <c r="G40" s="63"/>
      <c r="H40" s="63"/>
    </row>
    <row r="41" spans="1:8" x14ac:dyDescent="0.2">
      <c r="A41" s="965" t="s">
        <v>126</v>
      </c>
      <c r="B41" s="966"/>
      <c r="C41" s="966"/>
      <c r="D41" s="211">
        <v>0</v>
      </c>
      <c r="E41" s="63"/>
      <c r="F41" s="63"/>
      <c r="G41" s="63"/>
      <c r="H41" s="63"/>
    </row>
    <row r="42" spans="1:8" ht="8.1" customHeight="1" x14ac:dyDescent="0.2">
      <c r="A42" s="65"/>
      <c r="B42" s="90"/>
      <c r="C42" s="90"/>
      <c r="D42" s="212"/>
      <c r="E42" s="63"/>
      <c r="F42" s="63"/>
      <c r="G42" s="63"/>
      <c r="H42" s="63"/>
    </row>
    <row r="43" spans="1:8" ht="13.5" thickBot="1" x14ac:dyDescent="0.25">
      <c r="A43" s="967" t="s">
        <v>127</v>
      </c>
      <c r="B43" s="968"/>
      <c r="C43" s="968"/>
      <c r="D43" s="119">
        <f>D39+D41</f>
        <v>0</v>
      </c>
      <c r="E43" s="63"/>
      <c r="F43" s="63"/>
      <c r="G43" s="63"/>
      <c r="H43" s="63"/>
    </row>
    <row r="44" spans="1:8" x14ac:dyDescent="0.2">
      <c r="A44" s="65"/>
      <c r="B44" s="90"/>
      <c r="C44" s="90"/>
      <c r="D44" s="213"/>
      <c r="E44" s="63"/>
      <c r="F44" s="63"/>
      <c r="G44" s="63"/>
      <c r="H44" s="63"/>
    </row>
    <row r="45" spans="1:8" ht="15" x14ac:dyDescent="0.2">
      <c r="A45" s="66" t="s">
        <v>25</v>
      </c>
      <c r="B45" s="90"/>
      <c r="C45" s="90"/>
      <c r="D45" s="213"/>
      <c r="E45" s="63"/>
      <c r="F45" s="63"/>
      <c r="G45" s="63"/>
      <c r="H45" s="63"/>
    </row>
    <row r="46" spans="1:8" x14ac:dyDescent="0.2">
      <c r="A46" s="965" t="s">
        <v>128</v>
      </c>
      <c r="B46" s="966"/>
      <c r="C46" s="966"/>
      <c r="D46" s="633">
        <v>0</v>
      </c>
      <c r="E46" s="63"/>
      <c r="F46" s="63"/>
      <c r="G46" s="63"/>
      <c r="H46" s="63"/>
    </row>
    <row r="47" spans="1:8" ht="8.1" customHeight="1" x14ac:dyDescent="0.2">
      <c r="A47" s="65"/>
      <c r="B47" s="90"/>
      <c r="C47" s="90"/>
      <c r="D47" s="212"/>
      <c r="E47" s="63"/>
      <c r="F47" s="63"/>
      <c r="G47" s="63"/>
      <c r="H47" s="63"/>
    </row>
    <row r="48" spans="1:8" x14ac:dyDescent="0.2">
      <c r="A48" s="965" t="s">
        <v>129</v>
      </c>
      <c r="B48" s="966"/>
      <c r="C48" s="966"/>
      <c r="D48" s="211">
        <v>0</v>
      </c>
      <c r="E48" s="63"/>
      <c r="F48" s="63"/>
      <c r="G48" s="63"/>
      <c r="H48" s="63"/>
    </row>
    <row r="49" spans="1:9" ht="8.1" customHeight="1" x14ac:dyDescent="0.2">
      <c r="A49" s="65"/>
      <c r="B49" s="90"/>
      <c r="C49" s="90"/>
      <c r="D49" s="212"/>
      <c r="E49" s="63"/>
      <c r="F49" s="63"/>
      <c r="G49" s="63"/>
      <c r="H49" s="63"/>
    </row>
    <row r="50" spans="1:9" ht="13.5" thickBot="1" x14ac:dyDescent="0.25">
      <c r="A50" s="967" t="s">
        <v>130</v>
      </c>
      <c r="B50" s="968"/>
      <c r="C50" s="968"/>
      <c r="D50" s="119">
        <f>D46+D48</f>
        <v>0</v>
      </c>
      <c r="E50" s="63"/>
      <c r="F50" s="63"/>
      <c r="G50" s="63"/>
      <c r="H50" s="63"/>
    </row>
    <row r="51" spans="1:9" ht="13.5" thickBot="1" x14ac:dyDescent="0.25">
      <c r="A51" s="636"/>
      <c r="B51" s="636"/>
      <c r="C51" s="636"/>
      <c r="D51" s="215"/>
      <c r="E51" s="63"/>
      <c r="F51" s="63"/>
      <c r="G51" s="63"/>
      <c r="H51" s="63"/>
    </row>
    <row r="52" spans="1:9" ht="13.5" thickBot="1" x14ac:dyDescent="0.25">
      <c r="A52" s="971" t="s">
        <v>265</v>
      </c>
      <c r="B52" s="972"/>
      <c r="C52" s="972"/>
      <c r="D52" s="642">
        <v>0</v>
      </c>
      <c r="E52" s="63"/>
      <c r="F52" s="63"/>
      <c r="G52" s="63"/>
      <c r="H52" s="63"/>
    </row>
    <row r="53" spans="1:9" x14ac:dyDescent="0.2">
      <c r="A53" s="90"/>
      <c r="B53" s="90"/>
      <c r="C53" s="90"/>
      <c r="D53" s="215"/>
      <c r="E53" s="63"/>
      <c r="F53" s="63"/>
      <c r="G53" s="63"/>
      <c r="H53" s="63"/>
    </row>
    <row r="54" spans="1:9" ht="27" customHeight="1" x14ac:dyDescent="0.2">
      <c r="A54" s="970" t="s">
        <v>66</v>
      </c>
      <c r="B54" s="970"/>
      <c r="C54" s="970"/>
      <c r="D54" s="970"/>
      <c r="E54" s="970"/>
      <c r="F54" s="63"/>
      <c r="G54" s="63"/>
      <c r="H54" s="63"/>
    </row>
    <row r="55" spans="1:9" x14ac:dyDescent="0.2">
      <c r="A55" s="63"/>
      <c r="B55" s="63"/>
      <c r="C55" s="63"/>
      <c r="D55" s="63"/>
      <c r="E55" s="63"/>
      <c r="F55" s="63"/>
      <c r="G55" s="63"/>
      <c r="H55" s="63"/>
    </row>
    <row r="56" spans="1:9" ht="13.5" thickBot="1" x14ac:dyDescent="0.25">
      <c r="A56" s="968" t="s">
        <v>181</v>
      </c>
      <c r="B56" s="968"/>
      <c r="C56" s="968"/>
      <c r="D56" s="968"/>
      <c r="E56" s="968"/>
      <c r="F56" s="968"/>
      <c r="G56" s="968"/>
      <c r="H56" s="63"/>
    </row>
    <row r="57" spans="1:9" x14ac:dyDescent="0.2">
      <c r="A57" s="67"/>
      <c r="B57" s="106"/>
      <c r="C57" s="962" t="str">
        <f>Referenzwerte!A11</f>
        <v>z.B. Erdgas</v>
      </c>
      <c r="D57" s="963"/>
      <c r="E57" s="964" t="str">
        <f>Referenzwerte!A12</f>
        <v>z.B. Fernwärme</v>
      </c>
      <c r="F57" s="964"/>
      <c r="G57" s="246"/>
      <c r="H57" s="63"/>
    </row>
    <row r="58" spans="1:9" ht="38.25" x14ac:dyDescent="0.2">
      <c r="A58" s="97"/>
      <c r="B58" s="92" t="s">
        <v>88</v>
      </c>
      <c r="C58" s="248" t="s">
        <v>113</v>
      </c>
      <c r="D58" s="249" t="s">
        <v>297</v>
      </c>
      <c r="E58" s="250" t="s">
        <v>113</v>
      </c>
      <c r="F58" s="251" t="s">
        <v>297</v>
      </c>
      <c r="G58" s="247" t="s">
        <v>94</v>
      </c>
      <c r="H58" s="63"/>
      <c r="I58" s="63"/>
    </row>
    <row r="59" spans="1:9" ht="25.5" x14ac:dyDescent="0.2">
      <c r="A59" s="91" t="s">
        <v>87</v>
      </c>
      <c r="B59" s="774"/>
      <c r="C59" s="772">
        <v>0</v>
      </c>
      <c r="D59" s="771">
        <v>0</v>
      </c>
      <c r="E59" s="657">
        <v>0</v>
      </c>
      <c r="F59" s="659">
        <v>0</v>
      </c>
      <c r="G59" s="658">
        <f>C59*$B$13+D59*$B$14+$D$30+E59*$B$35+F59*$B$36+$D$52</f>
        <v>0</v>
      </c>
      <c r="H59" s="63"/>
      <c r="I59" s="63"/>
    </row>
    <row r="60" spans="1:9" x14ac:dyDescent="0.2">
      <c r="A60" s="87" t="s">
        <v>70</v>
      </c>
      <c r="B60" s="245">
        <f>'Übersicht Jahre'!$B69</f>
        <v>2016</v>
      </c>
      <c r="C60" s="758"/>
      <c r="D60" s="755"/>
      <c r="E60" s="315"/>
      <c r="F60" s="440"/>
      <c r="G60" s="316"/>
      <c r="H60" s="63"/>
      <c r="I60" s="63"/>
    </row>
    <row r="61" spans="1:9" x14ac:dyDescent="0.2">
      <c r="A61" s="87" t="s">
        <v>71</v>
      </c>
      <c r="B61" s="245">
        <f>'Übersicht Jahre'!$B70</f>
        <v>2017</v>
      </c>
      <c r="C61" s="758"/>
      <c r="D61" s="755"/>
      <c r="E61" s="315"/>
      <c r="F61" s="440"/>
      <c r="G61" s="316"/>
      <c r="H61" s="63"/>
      <c r="I61" s="63"/>
    </row>
    <row r="62" spans="1:9" x14ac:dyDescent="0.2">
      <c r="A62" s="87" t="s">
        <v>72</v>
      </c>
      <c r="B62" s="245">
        <f>'Übersicht Jahre'!$B71</f>
        <v>2018</v>
      </c>
      <c r="C62" s="758"/>
      <c r="D62" s="755"/>
      <c r="E62" s="315"/>
      <c r="F62" s="440"/>
      <c r="G62" s="316"/>
      <c r="H62" s="63"/>
      <c r="I62" s="63"/>
    </row>
    <row r="63" spans="1:9" x14ac:dyDescent="0.2">
      <c r="A63" s="87" t="s">
        <v>73</v>
      </c>
      <c r="B63" s="245">
        <f>'Übersicht Jahre'!$B72</f>
        <v>2019</v>
      </c>
      <c r="C63" s="758"/>
      <c r="D63" s="755"/>
      <c r="E63" s="315"/>
      <c r="F63" s="440"/>
      <c r="G63" s="316"/>
      <c r="H63" s="63"/>
    </row>
    <row r="64" spans="1:9" x14ac:dyDescent="0.2">
      <c r="A64" s="87" t="s">
        <v>74</v>
      </c>
      <c r="B64" s="245">
        <f>'Übersicht Jahre'!$B73</f>
        <v>2020</v>
      </c>
      <c r="C64" s="439"/>
      <c r="D64" s="26"/>
      <c r="E64" s="315"/>
      <c r="F64" s="440"/>
      <c r="G64" s="316"/>
      <c r="H64" s="63"/>
    </row>
    <row r="65" spans="1:8" x14ac:dyDescent="0.2">
      <c r="A65" s="87" t="s">
        <v>75</v>
      </c>
      <c r="B65" s="245">
        <f>'Übersicht Jahre'!$B74</f>
        <v>2021</v>
      </c>
      <c r="C65" s="439"/>
      <c r="D65" s="26"/>
      <c r="E65" s="315"/>
      <c r="F65" s="440"/>
      <c r="G65" s="316"/>
      <c r="H65" s="63"/>
    </row>
    <row r="66" spans="1:8" x14ac:dyDescent="0.2">
      <c r="A66" s="87" t="s">
        <v>76</v>
      </c>
      <c r="B66" s="245">
        <f>'Übersicht Jahre'!$B75</f>
        <v>2022</v>
      </c>
      <c r="C66" s="439"/>
      <c r="D66" s="26"/>
      <c r="E66" s="315"/>
      <c r="F66" s="440"/>
      <c r="G66" s="316"/>
      <c r="H66" s="63"/>
    </row>
    <row r="67" spans="1:8" x14ac:dyDescent="0.2">
      <c r="A67" s="87" t="s">
        <v>77</v>
      </c>
      <c r="B67" s="245">
        <f>'Übersicht Jahre'!$B76</f>
        <v>2023</v>
      </c>
      <c r="C67" s="439"/>
      <c r="D67" s="26"/>
      <c r="E67" s="315"/>
      <c r="F67" s="440"/>
      <c r="G67" s="316"/>
      <c r="H67" s="63"/>
    </row>
    <row r="68" spans="1:8" x14ac:dyDescent="0.2">
      <c r="A68" s="87" t="s">
        <v>78</v>
      </c>
      <c r="B68" s="245">
        <f>'Übersicht Jahre'!$B77</f>
        <v>2024</v>
      </c>
      <c r="C68" s="439"/>
      <c r="D68" s="26"/>
      <c r="E68" s="315"/>
      <c r="F68" s="440"/>
      <c r="G68" s="316"/>
      <c r="H68" s="63"/>
    </row>
    <row r="69" spans="1:8" x14ac:dyDescent="0.2">
      <c r="A69" s="87" t="s">
        <v>79</v>
      </c>
      <c r="B69" s="245">
        <f>'Übersicht Jahre'!$B78</f>
        <v>2025</v>
      </c>
      <c r="C69" s="439"/>
      <c r="D69" s="26"/>
      <c r="E69" s="315"/>
      <c r="F69" s="440"/>
      <c r="G69" s="316"/>
      <c r="H69" s="63"/>
    </row>
    <row r="70" spans="1:8" x14ac:dyDescent="0.2">
      <c r="A70" s="87" t="s">
        <v>80</v>
      </c>
      <c r="B70" s="245">
        <f>'Übersicht Jahre'!$B79</f>
        <v>2026</v>
      </c>
      <c r="C70" s="439"/>
      <c r="D70" s="26"/>
      <c r="E70" s="315"/>
      <c r="F70" s="440"/>
      <c r="G70" s="316"/>
      <c r="H70" s="63"/>
    </row>
    <row r="71" spans="1:8" ht="13.5" thickBot="1" x14ac:dyDescent="0.25">
      <c r="A71" s="88" t="s">
        <v>81</v>
      </c>
      <c r="B71" s="253">
        <f>'Übersicht Jahre'!$B80</f>
        <v>2027</v>
      </c>
      <c r="C71" s="441"/>
      <c r="D71" s="105"/>
      <c r="E71" s="317"/>
      <c r="F71" s="442"/>
      <c r="G71" s="318"/>
      <c r="H71" s="63"/>
    </row>
    <row r="72" spans="1:8" x14ac:dyDescent="0.2">
      <c r="A72" s="63"/>
      <c r="B72" s="63"/>
      <c r="C72" s="63"/>
      <c r="D72" s="63"/>
      <c r="E72" s="63"/>
      <c r="F72" s="63"/>
      <c r="G72" s="63"/>
      <c r="H72" s="63"/>
    </row>
  </sheetData>
  <mergeCells count="20">
    <mergeCell ref="A4:G4"/>
    <mergeCell ref="A54:E54"/>
    <mergeCell ref="A52:C52"/>
    <mergeCell ref="A30:C30"/>
    <mergeCell ref="C57:D57"/>
    <mergeCell ref="E57:F57"/>
    <mergeCell ref="C6:F6"/>
    <mergeCell ref="A17:C17"/>
    <mergeCell ref="A19:C19"/>
    <mergeCell ref="A21:C21"/>
    <mergeCell ref="A24:C24"/>
    <mergeCell ref="A26:C26"/>
    <mergeCell ref="A28:C28"/>
    <mergeCell ref="A39:C39"/>
    <mergeCell ref="A41:C41"/>
    <mergeCell ref="A43:C43"/>
    <mergeCell ref="A46:C46"/>
    <mergeCell ref="A48:C48"/>
    <mergeCell ref="A50:C50"/>
    <mergeCell ref="A56:G56"/>
  </mergeCells>
  <phoneticPr fontId="3" type="noConversion"/>
  <pageMargins left="0.78740157480314965" right="0.78740157480314965" top="0.98425196850393704" bottom="0.98425196850393704" header="0.51181102362204722" footer="0.51181102362204722"/>
  <pageSetup paperSize="9" scale="75" orientation="portrait" r:id="rId1"/>
  <headerFooter alignWithMargins="0">
    <oddFooter>&amp;LSeite &amp;P von &amp;N&amp;RLeitfaden Contracting der Bayerischen Staatlichen Hochbauverwaltung, Stand: Dezember/2017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tabColor theme="3" tint="0.59999389629810485"/>
    <pageSetUpPr fitToPage="1"/>
  </sheetPr>
  <dimension ref="A1:H65"/>
  <sheetViews>
    <sheetView view="pageBreakPreview" zoomScale="115" zoomScaleNormal="100" zoomScaleSheetLayoutView="115" workbookViewId="0">
      <selection activeCell="B13" sqref="B13"/>
    </sheetView>
  </sheetViews>
  <sheetFormatPr baseColWidth="10" defaultRowHeight="12.75" x14ac:dyDescent="0.2"/>
  <cols>
    <col min="1" max="1" width="12.5703125" style="25" customWidth="1"/>
    <col min="2" max="2" width="12.140625" style="25" customWidth="1"/>
    <col min="3" max="3" width="13" style="25" customWidth="1"/>
    <col min="4" max="4" width="12.85546875" style="25" customWidth="1"/>
    <col min="5" max="5" width="11.42578125" style="25" customWidth="1"/>
    <col min="6" max="6" width="12.85546875" style="25" customWidth="1"/>
    <col min="7" max="7" width="10.7109375" style="25" customWidth="1"/>
    <col min="8" max="16384" width="11.42578125" style="25"/>
  </cols>
  <sheetData>
    <row r="1" spans="1:8" x14ac:dyDescent="0.2">
      <c r="A1" s="50" t="s">
        <v>59</v>
      </c>
      <c r="B1" s="63"/>
      <c r="C1" s="63"/>
      <c r="D1" s="63"/>
      <c r="E1" s="63"/>
      <c r="F1" s="63"/>
      <c r="G1" s="63"/>
      <c r="H1" s="63"/>
    </row>
    <row r="2" spans="1:8" x14ac:dyDescent="0.2">
      <c r="A2" s="63"/>
      <c r="B2" s="63"/>
      <c r="C2" s="63"/>
      <c r="D2" s="63"/>
      <c r="E2" s="63"/>
      <c r="F2" s="63"/>
      <c r="G2" s="63"/>
      <c r="H2" s="63"/>
    </row>
    <row r="3" spans="1:8" x14ac:dyDescent="0.2">
      <c r="A3" s="51" t="s">
        <v>141</v>
      </c>
      <c r="B3" s="63"/>
      <c r="C3" s="63"/>
      <c r="D3" s="63"/>
      <c r="E3" s="63"/>
      <c r="F3" s="63"/>
      <c r="G3" s="63"/>
      <c r="H3" s="63"/>
    </row>
    <row r="4" spans="1:8" ht="12.75" customHeight="1" x14ac:dyDescent="0.2">
      <c r="A4" s="969" t="s">
        <v>154</v>
      </c>
      <c r="B4" s="969"/>
      <c r="C4" s="969"/>
      <c r="D4" s="969"/>
      <c r="E4" s="969"/>
      <c r="F4" s="969"/>
      <c r="G4" s="63"/>
      <c r="H4" s="63"/>
    </row>
    <row r="5" spans="1:8" ht="15.75" x14ac:dyDescent="0.25">
      <c r="A5" s="49"/>
      <c r="B5" s="63"/>
      <c r="C5" s="63"/>
      <c r="D5" s="63"/>
      <c r="E5" s="63"/>
      <c r="F5" s="63"/>
      <c r="G5" s="63"/>
      <c r="H5" s="63"/>
    </row>
    <row r="6" spans="1:8" x14ac:dyDescent="0.2">
      <c r="A6" s="48" t="s">
        <v>0</v>
      </c>
      <c r="B6" s="63"/>
      <c r="C6" s="886" t="str">
        <f>Referenzwerte!C5</f>
        <v>Musterliegenschaft</v>
      </c>
      <c r="D6" s="887"/>
      <c r="E6" s="887"/>
      <c r="F6" s="888"/>
      <c r="G6" s="63"/>
      <c r="H6" s="63"/>
    </row>
    <row r="7" spans="1:8" ht="18" x14ac:dyDescent="0.25">
      <c r="A7" s="52"/>
      <c r="B7" s="63"/>
      <c r="C7" s="63"/>
      <c r="D7" s="63"/>
      <c r="E7" s="63"/>
      <c r="F7" s="63"/>
      <c r="G7" s="63"/>
      <c r="H7" s="63"/>
    </row>
    <row r="8" spans="1:8" x14ac:dyDescent="0.2">
      <c r="A8" s="240" t="s">
        <v>36</v>
      </c>
      <c r="B8" s="90"/>
      <c r="C8" s="252">
        <f>'Eingabemaske Abrechnungen'!B7</f>
        <v>2016</v>
      </c>
      <c r="D8" s="90"/>
      <c r="E8" s="63"/>
      <c r="F8" s="63"/>
      <c r="G8" s="63"/>
      <c r="H8" s="63"/>
    </row>
    <row r="9" spans="1:8" x14ac:dyDescent="0.2">
      <c r="A9" s="240"/>
      <c r="B9" s="90"/>
      <c r="C9" s="90"/>
      <c r="D9" s="90"/>
      <c r="E9" s="63"/>
      <c r="F9" s="63"/>
      <c r="G9" s="63"/>
      <c r="H9" s="63"/>
    </row>
    <row r="10" spans="1:8" x14ac:dyDescent="0.2">
      <c r="A10" s="824" t="s">
        <v>309</v>
      </c>
      <c r="B10" s="825"/>
      <c r="C10" s="826"/>
      <c r="D10" s="90"/>
      <c r="E10" s="63"/>
      <c r="F10" s="63"/>
      <c r="G10" s="63"/>
      <c r="H10" s="63"/>
    </row>
    <row r="11" spans="1:8" x14ac:dyDescent="0.2">
      <c r="A11" s="830" t="str">
        <f>CONCATENATE("Arbeit ",Referenzwerte!B17)</f>
        <v>Arbeit z.B. HT</v>
      </c>
      <c r="B11" s="828">
        <f>Referenzwerte!B21</f>
        <v>0</v>
      </c>
      <c r="C11" s="829" t="s">
        <v>293</v>
      </c>
      <c r="D11" s="90"/>
      <c r="E11" s="63"/>
      <c r="F11" s="63"/>
      <c r="G11" s="63"/>
      <c r="H11" s="63"/>
    </row>
    <row r="12" spans="1:8" x14ac:dyDescent="0.2">
      <c r="A12" s="830" t="str">
        <f>CONCATENATE("Arbeit ",Referenzwerte!B18)</f>
        <v>Arbeit z.B. NT</v>
      </c>
      <c r="B12" s="828">
        <f>Referenzwerte!C21</f>
        <v>0</v>
      </c>
      <c r="C12" s="829" t="s">
        <v>293</v>
      </c>
      <c r="D12" s="90"/>
      <c r="E12" s="63"/>
      <c r="F12" s="63"/>
      <c r="G12" s="63"/>
      <c r="H12" s="63"/>
    </row>
    <row r="13" spans="1:8" x14ac:dyDescent="0.2">
      <c r="A13" s="827" t="s">
        <v>38</v>
      </c>
      <c r="B13" s="828">
        <f>Referenzwerte!D21</f>
        <v>0</v>
      </c>
      <c r="C13" s="829" t="s">
        <v>295</v>
      </c>
      <c r="D13" s="90"/>
      <c r="E13" s="63"/>
      <c r="F13" s="63"/>
      <c r="G13" s="63"/>
      <c r="H13" s="63"/>
    </row>
    <row r="14" spans="1:8" ht="13.5" thickBot="1" x14ac:dyDescent="0.25">
      <c r="A14" s="63"/>
      <c r="B14" s="63"/>
      <c r="C14" s="63"/>
      <c r="D14" s="63"/>
      <c r="E14" s="63"/>
      <c r="F14" s="63"/>
      <c r="G14" s="63"/>
      <c r="H14" s="63"/>
    </row>
    <row r="15" spans="1:8" x14ac:dyDescent="0.2">
      <c r="A15" s="973" t="str">
        <f>CONCATENATE("Baselineverbrauch Vertrag ",Referenzwerte!B17," [kWh]")</f>
        <v>Baselineverbrauch Vertrag z.B. HT [kWh]</v>
      </c>
      <c r="B15" s="974"/>
      <c r="C15" s="974"/>
      <c r="D15" s="632">
        <v>0</v>
      </c>
      <c r="E15" s="65"/>
      <c r="F15" s="90"/>
      <c r="G15" s="63"/>
      <c r="H15" s="63"/>
    </row>
    <row r="16" spans="1:8" ht="8.1" customHeight="1" x14ac:dyDescent="0.2">
      <c r="A16" s="65"/>
      <c r="B16" s="90"/>
      <c r="C16" s="90"/>
      <c r="D16" s="216"/>
      <c r="E16" s="65"/>
      <c r="F16" s="90"/>
      <c r="G16" s="63"/>
      <c r="H16" s="63"/>
    </row>
    <row r="17" spans="1:8" x14ac:dyDescent="0.2">
      <c r="A17" s="965" t="str">
        <f>CONCATENATE("Korrektur ",Referenzwerte!B17," [kWh]")</f>
        <v>Korrektur z.B. HT [kWh]</v>
      </c>
      <c r="B17" s="966"/>
      <c r="C17" s="966"/>
      <c r="D17" s="217">
        <v>0</v>
      </c>
      <c r="E17" s="65"/>
      <c r="F17" s="90"/>
      <c r="G17" s="63"/>
      <c r="H17" s="63"/>
    </row>
    <row r="18" spans="1:8" ht="8.1" customHeight="1" x14ac:dyDescent="0.2">
      <c r="A18" s="65"/>
      <c r="B18" s="90"/>
      <c r="C18" s="90"/>
      <c r="D18" s="216"/>
      <c r="E18" s="65"/>
      <c r="F18" s="90"/>
      <c r="G18" s="63"/>
      <c r="H18" s="63"/>
    </row>
    <row r="19" spans="1:8" ht="13.5" thickBot="1" x14ac:dyDescent="0.25">
      <c r="A19" s="967" t="str">
        <f>CONCATENATE("aktueller Baselineverbrauch ",Referenzwerte!B17," [kWh]")</f>
        <v>aktueller Baselineverbrauch z.B. HT [kWh]</v>
      </c>
      <c r="B19" s="968"/>
      <c r="C19" s="968"/>
      <c r="D19" s="119">
        <f>D15+D17</f>
        <v>0</v>
      </c>
      <c r="E19" s="65"/>
      <c r="F19" s="90"/>
      <c r="G19" s="63"/>
      <c r="H19" s="63"/>
    </row>
    <row r="20" spans="1:8" ht="13.5" thickBot="1" x14ac:dyDescent="0.25">
      <c r="A20" s="63"/>
      <c r="B20" s="63"/>
      <c r="C20" s="63"/>
      <c r="D20" s="27"/>
      <c r="E20" s="63"/>
      <c r="F20" s="63"/>
      <c r="G20" s="63"/>
      <c r="H20" s="63"/>
    </row>
    <row r="21" spans="1:8" x14ac:dyDescent="0.2">
      <c r="A21" s="973" t="str">
        <f>CONCATENATE("Baselineverbrauch Vertrag ",Referenzwerte!B18," [kWh]")</f>
        <v>Baselineverbrauch Vertrag z.B. NT [kWh]</v>
      </c>
      <c r="B21" s="974"/>
      <c r="C21" s="974"/>
      <c r="D21" s="632">
        <v>0</v>
      </c>
      <c r="E21" s="65"/>
      <c r="F21" s="90"/>
      <c r="G21" s="63"/>
      <c r="H21" s="63"/>
    </row>
    <row r="22" spans="1:8" ht="8.1" customHeight="1" x14ac:dyDescent="0.2">
      <c r="A22" s="65"/>
      <c r="B22" s="90"/>
      <c r="C22" s="90"/>
      <c r="D22" s="216"/>
      <c r="E22" s="65"/>
      <c r="F22" s="90"/>
      <c r="G22" s="63"/>
      <c r="H22" s="63"/>
    </row>
    <row r="23" spans="1:8" x14ac:dyDescent="0.2">
      <c r="A23" s="965" t="str">
        <f>CONCATENATE("Korrektur ",Referenzwerte!B18," [kWh]")</f>
        <v>Korrektur z.B. NT [kWh]</v>
      </c>
      <c r="B23" s="966"/>
      <c r="C23" s="966"/>
      <c r="D23" s="217">
        <v>0</v>
      </c>
      <c r="E23" s="65"/>
      <c r="F23" s="90"/>
      <c r="G23" s="63"/>
      <c r="H23" s="63"/>
    </row>
    <row r="24" spans="1:8" ht="8.1" customHeight="1" x14ac:dyDescent="0.2">
      <c r="A24" s="65"/>
      <c r="B24" s="90"/>
      <c r="C24" s="90"/>
      <c r="D24" s="216"/>
      <c r="E24" s="65"/>
      <c r="F24" s="90"/>
      <c r="G24" s="63"/>
      <c r="H24" s="63"/>
    </row>
    <row r="25" spans="1:8" ht="13.5" thickBot="1" x14ac:dyDescent="0.25">
      <c r="A25" s="967" t="str">
        <f>CONCATENATE("aktueller Baselineverbrauch ",Referenzwerte!B18," [kWh]")</f>
        <v>aktueller Baselineverbrauch z.B. NT [kWh]</v>
      </c>
      <c r="B25" s="968"/>
      <c r="C25" s="968"/>
      <c r="D25" s="119">
        <f>D21+D23</f>
        <v>0</v>
      </c>
      <c r="E25" s="65"/>
      <c r="F25" s="90"/>
      <c r="G25" s="63"/>
      <c r="H25" s="63"/>
    </row>
    <row r="26" spans="1:8" ht="13.5" thickBot="1" x14ac:dyDescent="0.25">
      <c r="A26" s="63"/>
      <c r="B26" s="63"/>
      <c r="C26" s="63"/>
      <c r="D26" s="27"/>
      <c r="E26" s="63"/>
      <c r="F26" s="63"/>
      <c r="G26" s="63"/>
      <c r="H26" s="63"/>
    </row>
    <row r="27" spans="1:8" x14ac:dyDescent="0.2">
      <c r="A27" s="973" t="s">
        <v>123</v>
      </c>
      <c r="B27" s="974"/>
      <c r="C27" s="974"/>
      <c r="D27" s="632">
        <v>0</v>
      </c>
      <c r="E27" s="65"/>
      <c r="F27" s="90"/>
      <c r="G27" s="63"/>
      <c r="H27" s="63"/>
    </row>
    <row r="28" spans="1:8" ht="8.1" customHeight="1" x14ac:dyDescent="0.2">
      <c r="A28" s="65"/>
      <c r="B28" s="90"/>
      <c r="C28" s="90"/>
      <c r="D28" s="216"/>
      <c r="E28" s="65"/>
      <c r="F28" s="90"/>
      <c r="G28" s="63"/>
      <c r="H28" s="63"/>
    </row>
    <row r="29" spans="1:8" x14ac:dyDescent="0.2">
      <c r="A29" s="965" t="s">
        <v>124</v>
      </c>
      <c r="B29" s="966"/>
      <c r="C29" s="966"/>
      <c r="D29" s="217"/>
      <c r="E29" s="65"/>
      <c r="F29" s="90"/>
      <c r="G29" s="63"/>
      <c r="H29" s="63"/>
    </row>
    <row r="30" spans="1:8" ht="8.1" customHeight="1" x14ac:dyDescent="0.2">
      <c r="A30" s="65"/>
      <c r="B30" s="90"/>
      <c r="C30" s="90"/>
      <c r="D30" s="216"/>
      <c r="E30" s="65"/>
      <c r="F30" s="90"/>
      <c r="G30" s="63"/>
      <c r="H30" s="63"/>
    </row>
    <row r="31" spans="1:8" ht="13.5" thickBot="1" x14ac:dyDescent="0.25">
      <c r="A31" s="967" t="s">
        <v>125</v>
      </c>
      <c r="B31" s="968"/>
      <c r="C31" s="968"/>
      <c r="D31" s="620">
        <f>D27+D29</f>
        <v>0</v>
      </c>
      <c r="E31" s="65"/>
      <c r="F31" s="90"/>
      <c r="G31" s="63"/>
      <c r="H31" s="63"/>
    </row>
    <row r="32" spans="1:8" ht="13.5" thickBot="1" x14ac:dyDescent="0.25">
      <c r="A32" s="636"/>
      <c r="B32" s="636"/>
      <c r="C32" s="636"/>
      <c r="D32" s="215"/>
      <c r="E32" s="90"/>
      <c r="F32" s="90"/>
      <c r="G32" s="63"/>
      <c r="H32" s="63"/>
    </row>
    <row r="33" spans="1:8" ht="13.5" thickBot="1" x14ac:dyDescent="0.25">
      <c r="A33" s="971" t="s">
        <v>265</v>
      </c>
      <c r="B33" s="972"/>
      <c r="C33" s="972"/>
      <c r="D33" s="641">
        <v>0</v>
      </c>
      <c r="E33" s="90"/>
      <c r="F33" s="90"/>
      <c r="G33" s="63"/>
      <c r="H33" s="63"/>
    </row>
    <row r="34" spans="1:8" x14ac:dyDescent="0.2">
      <c r="A34" s="63"/>
      <c r="B34" s="63"/>
      <c r="C34" s="63"/>
      <c r="D34" s="63"/>
      <c r="E34" s="63"/>
      <c r="F34" s="63"/>
      <c r="G34" s="63"/>
      <c r="H34" s="63"/>
    </row>
    <row r="35" spans="1:8" ht="30" customHeight="1" x14ac:dyDescent="0.2">
      <c r="A35" s="970" t="s">
        <v>66</v>
      </c>
      <c r="B35" s="970"/>
      <c r="C35" s="970"/>
      <c r="D35" s="970"/>
      <c r="E35" s="970"/>
      <c r="F35" s="63"/>
      <c r="G35" s="63"/>
      <c r="H35" s="63"/>
    </row>
    <row r="36" spans="1:8" x14ac:dyDescent="0.2">
      <c r="A36" s="63"/>
      <c r="B36" s="63"/>
      <c r="C36" s="63"/>
      <c r="D36" s="63"/>
      <c r="E36" s="63"/>
      <c r="F36" s="63"/>
      <c r="G36" s="63"/>
      <c r="H36" s="63"/>
    </row>
    <row r="37" spans="1:8" ht="13.5" thickBot="1" x14ac:dyDescent="0.25">
      <c r="A37" s="968" t="s">
        <v>180</v>
      </c>
      <c r="B37" s="968"/>
      <c r="C37" s="968"/>
      <c r="D37" s="968"/>
      <c r="E37" s="968"/>
      <c r="F37" s="968"/>
      <c r="G37" s="63"/>
      <c r="H37" s="63"/>
    </row>
    <row r="38" spans="1:8" ht="39.75" customHeight="1" x14ac:dyDescent="0.2">
      <c r="A38" s="218"/>
      <c r="B38" s="93" t="s">
        <v>82</v>
      </c>
      <c r="C38" s="535" t="str">
        <f>CONCATENATE("Baselinewert 
[kWh ",Referenzwerte!B17,"]")</f>
        <v>Baselinewert 
[kWh z.B. HT]</v>
      </c>
      <c r="D38" s="536" t="str">
        <f>CONCATENATE("Baselinewert 
[kWh ",Referenzwerte!B18,"]")</f>
        <v>Baselinewert 
[kWh z.B. NT]</v>
      </c>
      <c r="E38" s="254" t="s">
        <v>296</v>
      </c>
      <c r="F38" s="255" t="s">
        <v>95</v>
      </c>
      <c r="G38" s="63"/>
      <c r="H38" s="63"/>
    </row>
    <row r="39" spans="1:8" ht="25.5" x14ac:dyDescent="0.2">
      <c r="A39" s="91" t="s">
        <v>87</v>
      </c>
      <c r="B39" s="774"/>
      <c r="C39" s="772">
        <v>0</v>
      </c>
      <c r="D39" s="773">
        <v>0</v>
      </c>
      <c r="E39" s="771">
        <v>0</v>
      </c>
      <c r="F39" s="658">
        <f>ROUND(C39*$B$11+D39*$B$12+E39*$B$13+$D$33,2)</f>
        <v>0</v>
      </c>
      <c r="G39" s="63"/>
      <c r="H39" s="63"/>
    </row>
    <row r="40" spans="1:8" x14ac:dyDescent="0.2">
      <c r="A40" s="87" t="s">
        <v>70</v>
      </c>
      <c r="B40" s="245">
        <f>'Übersicht Jahre'!$B69</f>
        <v>2016</v>
      </c>
      <c r="C40" s="758"/>
      <c r="D40" s="759"/>
      <c r="E40" s="755"/>
      <c r="F40" s="316"/>
      <c r="G40" s="63"/>
      <c r="H40" s="63"/>
    </row>
    <row r="41" spans="1:8" x14ac:dyDescent="0.2">
      <c r="A41" s="87" t="s">
        <v>71</v>
      </c>
      <c r="B41" s="245">
        <f>'Übersicht Jahre'!$B70</f>
        <v>2017</v>
      </c>
      <c r="C41" s="758"/>
      <c r="D41" s="759"/>
      <c r="E41" s="755"/>
      <c r="F41" s="316"/>
      <c r="G41" s="63"/>
      <c r="H41" s="63"/>
    </row>
    <row r="42" spans="1:8" x14ac:dyDescent="0.2">
      <c r="A42" s="87" t="s">
        <v>72</v>
      </c>
      <c r="B42" s="245">
        <f>'Übersicht Jahre'!$B71</f>
        <v>2018</v>
      </c>
      <c r="C42" s="758"/>
      <c r="D42" s="759"/>
      <c r="E42" s="755"/>
      <c r="F42" s="316"/>
      <c r="G42" s="63"/>
      <c r="H42" s="63"/>
    </row>
    <row r="43" spans="1:8" x14ac:dyDescent="0.2">
      <c r="A43" s="87" t="s">
        <v>73</v>
      </c>
      <c r="B43" s="245">
        <f>'Übersicht Jahre'!$B72</f>
        <v>2019</v>
      </c>
      <c r="C43" s="758"/>
      <c r="D43" s="759"/>
      <c r="E43" s="755"/>
      <c r="F43" s="316"/>
      <c r="G43" s="63"/>
      <c r="H43" s="63"/>
    </row>
    <row r="44" spans="1:8" x14ac:dyDescent="0.2">
      <c r="A44" s="87" t="s">
        <v>74</v>
      </c>
      <c r="B44" s="245">
        <f>'Übersicht Jahre'!$B73</f>
        <v>2020</v>
      </c>
      <c r="C44" s="439"/>
      <c r="D44" s="440"/>
      <c r="E44" s="26"/>
      <c r="F44" s="316"/>
      <c r="G44" s="63"/>
      <c r="H44" s="63"/>
    </row>
    <row r="45" spans="1:8" x14ac:dyDescent="0.2">
      <c r="A45" s="87" t="s">
        <v>75</v>
      </c>
      <c r="B45" s="245">
        <f>'Übersicht Jahre'!$B74</f>
        <v>2021</v>
      </c>
      <c r="C45" s="439"/>
      <c r="D45" s="440"/>
      <c r="E45" s="26"/>
      <c r="F45" s="316"/>
      <c r="G45" s="63"/>
      <c r="H45" s="63"/>
    </row>
    <row r="46" spans="1:8" x14ac:dyDescent="0.2">
      <c r="A46" s="87" t="s">
        <v>76</v>
      </c>
      <c r="B46" s="245">
        <f>'Übersicht Jahre'!$B75</f>
        <v>2022</v>
      </c>
      <c r="C46" s="439"/>
      <c r="D46" s="440"/>
      <c r="E46" s="26"/>
      <c r="F46" s="316"/>
      <c r="G46" s="63"/>
      <c r="H46" s="63"/>
    </row>
    <row r="47" spans="1:8" x14ac:dyDescent="0.2">
      <c r="A47" s="87" t="s">
        <v>77</v>
      </c>
      <c r="B47" s="245">
        <f>'Übersicht Jahre'!$B76</f>
        <v>2023</v>
      </c>
      <c r="C47" s="439"/>
      <c r="D47" s="440"/>
      <c r="E47" s="26"/>
      <c r="F47" s="316"/>
      <c r="G47" s="63"/>
      <c r="H47" s="63"/>
    </row>
    <row r="48" spans="1:8" x14ac:dyDescent="0.2">
      <c r="A48" s="87" t="s">
        <v>78</v>
      </c>
      <c r="B48" s="245">
        <f>'Übersicht Jahre'!$B77</f>
        <v>2024</v>
      </c>
      <c r="C48" s="439"/>
      <c r="D48" s="440"/>
      <c r="E48" s="26"/>
      <c r="F48" s="316"/>
      <c r="G48" s="63"/>
      <c r="H48" s="63"/>
    </row>
    <row r="49" spans="1:8" x14ac:dyDescent="0.2">
      <c r="A49" s="87" t="s">
        <v>79</v>
      </c>
      <c r="B49" s="245">
        <f>'Übersicht Jahre'!$B78</f>
        <v>2025</v>
      </c>
      <c r="C49" s="439"/>
      <c r="D49" s="440"/>
      <c r="E49" s="26"/>
      <c r="F49" s="316"/>
      <c r="G49" s="63"/>
      <c r="H49" s="63"/>
    </row>
    <row r="50" spans="1:8" x14ac:dyDescent="0.2">
      <c r="A50" s="87" t="s">
        <v>80</v>
      </c>
      <c r="B50" s="245">
        <f>'Übersicht Jahre'!$B79</f>
        <v>2026</v>
      </c>
      <c r="C50" s="439"/>
      <c r="D50" s="440"/>
      <c r="E50" s="26"/>
      <c r="F50" s="316"/>
      <c r="G50" s="63"/>
      <c r="H50" s="63"/>
    </row>
    <row r="51" spans="1:8" ht="13.5" thickBot="1" x14ac:dyDescent="0.25">
      <c r="A51" s="88" t="s">
        <v>81</v>
      </c>
      <c r="B51" s="253">
        <f>'Übersicht Jahre'!$B80</f>
        <v>2027</v>
      </c>
      <c r="C51" s="441"/>
      <c r="D51" s="442"/>
      <c r="E51" s="105"/>
      <c r="F51" s="318"/>
      <c r="G51" s="63"/>
      <c r="H51" s="63"/>
    </row>
    <row r="52" spans="1:8" x14ac:dyDescent="0.2">
      <c r="A52" s="63"/>
      <c r="B52" s="63"/>
      <c r="C52" s="63"/>
      <c r="D52" s="63"/>
      <c r="E52" s="63"/>
      <c r="F52" s="63"/>
      <c r="G52" s="63"/>
      <c r="H52" s="63"/>
    </row>
    <row r="53" spans="1:8" x14ac:dyDescent="0.2">
      <c r="A53" s="63"/>
      <c r="B53" s="63"/>
      <c r="C53" s="63"/>
      <c r="D53" s="63"/>
      <c r="E53" s="63"/>
      <c r="F53" s="63"/>
      <c r="G53" s="63"/>
      <c r="H53" s="63"/>
    </row>
    <row r="54" spans="1:8" x14ac:dyDescent="0.2">
      <c r="A54" s="63"/>
      <c r="B54" s="63"/>
      <c r="C54" s="63"/>
      <c r="D54" s="63"/>
      <c r="E54" s="63"/>
      <c r="F54" s="63"/>
      <c r="G54" s="63"/>
      <c r="H54" s="63"/>
    </row>
    <row r="55" spans="1:8" x14ac:dyDescent="0.2">
      <c r="A55" s="63"/>
      <c r="B55" s="63"/>
      <c r="C55" s="63"/>
      <c r="D55" s="63"/>
      <c r="E55" s="63"/>
      <c r="F55" s="63"/>
      <c r="G55" s="63"/>
      <c r="H55" s="63"/>
    </row>
    <row r="56" spans="1:8" x14ac:dyDescent="0.2">
      <c r="A56" s="63"/>
      <c r="B56" s="63"/>
      <c r="C56" s="63"/>
      <c r="D56" s="63"/>
      <c r="E56" s="63"/>
      <c r="F56" s="63"/>
      <c r="G56" s="63"/>
      <c r="H56" s="63"/>
    </row>
    <row r="57" spans="1:8" x14ac:dyDescent="0.2">
      <c r="A57" s="63"/>
      <c r="B57" s="63"/>
      <c r="C57" s="63"/>
      <c r="D57" s="63"/>
      <c r="E57" s="63"/>
      <c r="F57" s="63"/>
      <c r="G57" s="63"/>
      <c r="H57" s="63"/>
    </row>
    <row r="58" spans="1:8" x14ac:dyDescent="0.2">
      <c r="A58" s="63"/>
      <c r="B58" s="63"/>
      <c r="C58" s="63"/>
      <c r="D58" s="63"/>
      <c r="E58" s="63"/>
      <c r="F58" s="63"/>
      <c r="G58" s="63"/>
      <c r="H58" s="63"/>
    </row>
    <row r="59" spans="1:8" x14ac:dyDescent="0.2">
      <c r="A59" s="63"/>
      <c r="B59" s="63"/>
      <c r="C59" s="63"/>
      <c r="D59" s="63"/>
      <c r="E59" s="63"/>
      <c r="F59" s="63"/>
      <c r="G59" s="63"/>
      <c r="H59" s="63"/>
    </row>
    <row r="60" spans="1:8" x14ac:dyDescent="0.2">
      <c r="A60" s="63"/>
      <c r="B60" s="63"/>
      <c r="C60" s="63"/>
      <c r="D60" s="63"/>
      <c r="E60" s="63"/>
      <c r="F60" s="63"/>
      <c r="G60" s="63"/>
      <c r="H60" s="63"/>
    </row>
    <row r="61" spans="1:8" x14ac:dyDescent="0.2">
      <c r="A61" s="63"/>
      <c r="B61" s="63"/>
      <c r="C61" s="63"/>
      <c r="D61" s="63"/>
      <c r="E61" s="63"/>
      <c r="F61" s="63"/>
      <c r="G61" s="63"/>
      <c r="H61" s="63"/>
    </row>
    <row r="62" spans="1:8" x14ac:dyDescent="0.2">
      <c r="A62" s="63"/>
      <c r="B62" s="63"/>
      <c r="C62" s="63"/>
      <c r="D62" s="63"/>
      <c r="E62" s="63"/>
      <c r="F62" s="63"/>
      <c r="G62" s="63"/>
      <c r="H62" s="63"/>
    </row>
    <row r="63" spans="1:8" x14ac:dyDescent="0.2">
      <c r="A63" s="63"/>
      <c r="B63" s="63"/>
      <c r="C63" s="63"/>
      <c r="D63" s="63"/>
      <c r="E63" s="63"/>
      <c r="F63" s="63"/>
      <c r="G63" s="63"/>
      <c r="H63" s="63"/>
    </row>
    <row r="64" spans="1:8" x14ac:dyDescent="0.2">
      <c r="A64" s="63"/>
      <c r="B64" s="63"/>
      <c r="C64" s="63"/>
      <c r="D64" s="63"/>
      <c r="E64" s="63"/>
      <c r="F64" s="63"/>
      <c r="G64" s="63"/>
      <c r="H64" s="63"/>
    </row>
    <row r="65" spans="1:8" x14ac:dyDescent="0.2">
      <c r="A65" s="63"/>
      <c r="B65" s="63"/>
      <c r="C65" s="63"/>
      <c r="D65" s="63"/>
      <c r="E65" s="63"/>
      <c r="F65" s="63"/>
      <c r="G65" s="63"/>
      <c r="H65" s="63"/>
    </row>
  </sheetData>
  <mergeCells count="14">
    <mergeCell ref="A4:F4"/>
    <mergeCell ref="A35:E35"/>
    <mergeCell ref="C6:F6"/>
    <mergeCell ref="A37:F37"/>
    <mergeCell ref="A27:C27"/>
    <mergeCell ref="A29:C29"/>
    <mergeCell ref="A31:C31"/>
    <mergeCell ref="A25:C25"/>
    <mergeCell ref="A23:C23"/>
    <mergeCell ref="A21:C21"/>
    <mergeCell ref="A19:C19"/>
    <mergeCell ref="A17:C17"/>
    <mergeCell ref="A15:C15"/>
    <mergeCell ref="A33:C33"/>
  </mergeCells>
  <phoneticPr fontId="3" type="noConversion"/>
  <pageMargins left="0.78740157480314965" right="0.78740157480314965" top="0.98425196850393704" bottom="0.98425196850393704" header="0.51181102362204722" footer="0.51181102362204722"/>
  <pageSetup paperSize="9" orientation="portrait" r:id="rId1"/>
  <headerFooter alignWithMargins="0">
    <oddFooter>&amp;LSeite &amp;P von &amp;N&amp;RLeitfaden Contracting der Bayerischen Staatlichen Hochbauverwaltung, Stand: Dezember/2017</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tabColor theme="3" tint="0.59999389629810485"/>
    <pageSetUpPr fitToPage="1"/>
  </sheetPr>
  <dimension ref="A1:I71"/>
  <sheetViews>
    <sheetView view="pageBreakPreview" topLeftCell="A19" zoomScale="115" zoomScaleNormal="100" zoomScaleSheetLayoutView="115" workbookViewId="0">
      <selection activeCell="A34" sqref="A34:E34"/>
    </sheetView>
  </sheetViews>
  <sheetFormatPr baseColWidth="10" defaultRowHeight="12.75" x14ac:dyDescent="0.2"/>
  <cols>
    <col min="1" max="2" width="11.42578125" style="25"/>
    <col min="3" max="3" width="15.7109375" style="25" customWidth="1"/>
    <col min="4" max="4" width="14.7109375" style="25" customWidth="1"/>
    <col min="5" max="6" width="13.5703125" style="25" customWidth="1"/>
    <col min="7" max="7" width="14.42578125" style="25" customWidth="1"/>
    <col min="8" max="16384" width="11.42578125" style="25"/>
  </cols>
  <sheetData>
    <row r="1" spans="1:9" x14ac:dyDescent="0.2">
      <c r="A1" s="50" t="s">
        <v>59</v>
      </c>
      <c r="B1" s="63"/>
      <c r="C1" s="63"/>
      <c r="D1" s="63"/>
      <c r="E1" s="63"/>
      <c r="F1" s="63"/>
      <c r="G1" s="63"/>
      <c r="H1" s="63"/>
      <c r="I1" s="63"/>
    </row>
    <row r="2" spans="1:9" x14ac:dyDescent="0.2">
      <c r="A2" s="63"/>
      <c r="B2" s="63"/>
      <c r="C2" s="63"/>
      <c r="D2" s="63"/>
      <c r="E2" s="63"/>
      <c r="F2" s="63"/>
      <c r="G2" s="63"/>
      <c r="H2" s="63"/>
      <c r="I2" s="63"/>
    </row>
    <row r="3" spans="1:9" x14ac:dyDescent="0.2">
      <c r="A3" s="51" t="s">
        <v>153</v>
      </c>
      <c r="B3" s="63"/>
      <c r="C3" s="63"/>
      <c r="D3" s="63"/>
      <c r="E3" s="63"/>
      <c r="F3" s="63"/>
      <c r="G3" s="63"/>
      <c r="H3" s="63"/>
      <c r="I3" s="63"/>
    </row>
    <row r="4" spans="1:9" x14ac:dyDescent="0.2">
      <c r="A4" s="969" t="s">
        <v>154</v>
      </c>
      <c r="B4" s="969"/>
      <c r="C4" s="969"/>
      <c r="D4" s="969"/>
      <c r="E4" s="969"/>
      <c r="F4" s="969"/>
      <c r="G4" s="969"/>
      <c r="H4" s="63"/>
      <c r="I4" s="63"/>
    </row>
    <row r="5" spans="1:9" ht="13.5" customHeight="1" x14ac:dyDescent="0.2">
      <c r="A5" s="84"/>
      <c r="B5" s="84"/>
      <c r="C5" s="84"/>
      <c r="D5" s="84"/>
      <c r="E5" s="63"/>
      <c r="F5" s="63"/>
      <c r="G5" s="63"/>
      <c r="H5" s="63"/>
      <c r="I5" s="63"/>
    </row>
    <row r="6" spans="1:9" x14ac:dyDescent="0.2">
      <c r="A6" s="48" t="s">
        <v>0</v>
      </c>
      <c r="B6" s="63"/>
      <c r="C6" s="886" t="str">
        <f>Referenzwerte!C5</f>
        <v>Musterliegenschaft</v>
      </c>
      <c r="D6" s="887"/>
      <c r="E6" s="887"/>
      <c r="F6" s="888"/>
      <c r="G6" s="63"/>
      <c r="H6" s="63"/>
      <c r="I6" s="63"/>
    </row>
    <row r="7" spans="1:9" ht="18" x14ac:dyDescent="0.25">
      <c r="A7" s="52"/>
      <c r="B7" s="63"/>
      <c r="C7" s="63"/>
      <c r="D7" s="63"/>
      <c r="E7" s="63"/>
      <c r="F7" s="63"/>
      <c r="G7" s="63"/>
      <c r="H7" s="63"/>
      <c r="I7" s="63"/>
    </row>
    <row r="8" spans="1:9" x14ac:dyDescent="0.2">
      <c r="A8" s="240" t="s">
        <v>36</v>
      </c>
      <c r="B8" s="90"/>
      <c r="C8" s="252">
        <f>'Eingabemaske Abrechnungen'!B7</f>
        <v>2016</v>
      </c>
      <c r="D8" s="90"/>
      <c r="E8" s="63"/>
      <c r="F8" s="63"/>
      <c r="G8" s="63"/>
      <c r="H8" s="63"/>
      <c r="I8" s="63"/>
    </row>
    <row r="9" spans="1:9" x14ac:dyDescent="0.2">
      <c r="A9" s="240"/>
      <c r="B9" s="90"/>
      <c r="C9" s="90"/>
      <c r="D9" s="90"/>
      <c r="E9" s="63"/>
      <c r="F9" s="63"/>
      <c r="G9" s="63"/>
      <c r="H9" s="63"/>
      <c r="I9" s="63"/>
    </row>
    <row r="10" spans="1:9" x14ac:dyDescent="0.2">
      <c r="A10" s="824" t="s">
        <v>309</v>
      </c>
      <c r="B10" s="825"/>
      <c r="C10" s="826"/>
      <c r="D10" s="90"/>
      <c r="E10" s="63"/>
      <c r="F10" s="63"/>
      <c r="G10" s="63"/>
      <c r="H10" s="63"/>
      <c r="I10" s="63"/>
    </row>
    <row r="11" spans="1:9" x14ac:dyDescent="0.2">
      <c r="A11" s="830" t="str">
        <f>Referenzwerte!A25</f>
        <v>Wasser</v>
      </c>
      <c r="B11" s="828">
        <f>Referenzwerte!B25</f>
        <v>0</v>
      </c>
      <c r="C11" s="829" t="s">
        <v>292</v>
      </c>
      <c r="D11" s="90"/>
      <c r="E11" s="63"/>
      <c r="F11" s="63"/>
      <c r="G11" s="63"/>
      <c r="H11" s="63"/>
      <c r="I11" s="63"/>
    </row>
    <row r="12" spans="1:9" x14ac:dyDescent="0.2">
      <c r="A12" s="830" t="str">
        <f>Referenzwerte!A26</f>
        <v>Abwasser</v>
      </c>
      <c r="B12" s="828">
        <f>Referenzwerte!B26</f>
        <v>0</v>
      </c>
      <c r="C12" s="829" t="s">
        <v>292</v>
      </c>
      <c r="D12" s="90"/>
      <c r="E12" s="63"/>
      <c r="F12" s="63"/>
      <c r="G12" s="63"/>
      <c r="H12" s="63"/>
      <c r="I12" s="63"/>
    </row>
    <row r="13" spans="1:9" ht="13.5" thickBot="1" x14ac:dyDescent="0.25">
      <c r="A13" s="63"/>
      <c r="B13" s="63"/>
      <c r="C13" s="63"/>
      <c r="D13" s="63"/>
      <c r="E13" s="63"/>
      <c r="F13" s="63"/>
      <c r="G13" s="63"/>
      <c r="H13" s="63"/>
      <c r="I13" s="63"/>
    </row>
    <row r="14" spans="1:9" x14ac:dyDescent="0.2">
      <c r="A14" s="973" t="s">
        <v>117</v>
      </c>
      <c r="B14" s="974"/>
      <c r="C14" s="974"/>
      <c r="D14" s="631">
        <v>0</v>
      </c>
      <c r="E14" s="63"/>
      <c r="F14" s="63"/>
      <c r="G14" s="63"/>
      <c r="H14" s="63"/>
      <c r="I14" s="63"/>
    </row>
    <row r="15" spans="1:9" ht="8.1" customHeight="1" x14ac:dyDescent="0.2">
      <c r="A15" s="65"/>
      <c r="B15" s="90"/>
      <c r="C15" s="90"/>
      <c r="D15" s="212"/>
      <c r="E15" s="63"/>
      <c r="F15" s="63"/>
      <c r="G15" s="63"/>
      <c r="H15" s="63"/>
      <c r="I15" s="63"/>
    </row>
    <row r="16" spans="1:9" x14ac:dyDescent="0.2">
      <c r="A16" s="965" t="s">
        <v>118</v>
      </c>
      <c r="B16" s="966"/>
      <c r="C16" s="966"/>
      <c r="D16" s="211">
        <v>0</v>
      </c>
      <c r="E16" s="63"/>
      <c r="F16" s="63"/>
      <c r="G16" s="63"/>
      <c r="H16" s="63"/>
      <c r="I16" s="63"/>
    </row>
    <row r="17" spans="1:9" ht="8.1" customHeight="1" x14ac:dyDescent="0.2">
      <c r="A17" s="65"/>
      <c r="B17" s="90"/>
      <c r="C17" s="90"/>
      <c r="D17" s="212"/>
      <c r="E17" s="63"/>
      <c r="F17" s="63"/>
      <c r="G17" s="63"/>
      <c r="H17" s="63"/>
      <c r="I17" s="63"/>
    </row>
    <row r="18" spans="1:9" ht="13.5" thickBot="1" x14ac:dyDescent="0.25">
      <c r="A18" s="967" t="s">
        <v>119</v>
      </c>
      <c r="B18" s="968"/>
      <c r="C18" s="968"/>
      <c r="D18" s="214">
        <f>D14+D16</f>
        <v>0</v>
      </c>
      <c r="E18" s="63"/>
      <c r="F18" s="63"/>
      <c r="G18" s="63"/>
      <c r="H18" s="63"/>
      <c r="I18" s="63"/>
    </row>
    <row r="19" spans="1:9" ht="13.5" thickBot="1" x14ac:dyDescent="0.25">
      <c r="A19" s="63"/>
      <c r="B19" s="63"/>
      <c r="C19" s="63"/>
      <c r="D19" s="27"/>
      <c r="E19" s="63"/>
      <c r="F19" s="63"/>
      <c r="G19" s="63"/>
      <c r="H19" s="63"/>
      <c r="I19" s="63"/>
    </row>
    <row r="20" spans="1:9" x14ac:dyDescent="0.2">
      <c r="A20" s="973" t="s">
        <v>120</v>
      </c>
      <c r="B20" s="974"/>
      <c r="C20" s="974"/>
      <c r="D20" s="631">
        <v>0</v>
      </c>
      <c r="E20" s="63"/>
      <c r="F20" s="63"/>
      <c r="G20" s="63"/>
      <c r="H20" s="63"/>
      <c r="I20" s="63"/>
    </row>
    <row r="21" spans="1:9" ht="8.1" customHeight="1" x14ac:dyDescent="0.2">
      <c r="A21" s="65"/>
      <c r="B21" s="90"/>
      <c r="C21" s="90"/>
      <c r="D21" s="212"/>
      <c r="E21" s="63"/>
      <c r="F21" s="63"/>
      <c r="G21" s="63"/>
      <c r="H21" s="63"/>
      <c r="I21" s="63"/>
    </row>
    <row r="22" spans="1:9" x14ac:dyDescent="0.2">
      <c r="A22" s="965" t="s">
        <v>121</v>
      </c>
      <c r="B22" s="966"/>
      <c r="C22" s="966"/>
      <c r="D22" s="211">
        <v>0</v>
      </c>
      <c r="E22" s="63"/>
      <c r="F22" s="63"/>
      <c r="G22" s="63"/>
      <c r="H22" s="63"/>
      <c r="I22" s="63"/>
    </row>
    <row r="23" spans="1:9" ht="8.1" customHeight="1" x14ac:dyDescent="0.2">
      <c r="A23" s="65"/>
      <c r="B23" s="90"/>
      <c r="C23" s="90"/>
      <c r="D23" s="212"/>
      <c r="E23" s="63"/>
      <c r="F23" s="63"/>
      <c r="G23" s="63"/>
      <c r="H23" s="63"/>
      <c r="I23" s="63"/>
    </row>
    <row r="24" spans="1:9" ht="13.5" thickBot="1" x14ac:dyDescent="0.25">
      <c r="A24" s="967" t="s">
        <v>122</v>
      </c>
      <c r="B24" s="968"/>
      <c r="C24" s="968"/>
      <c r="D24" s="214">
        <f>D20+D22</f>
        <v>0</v>
      </c>
      <c r="E24" s="63"/>
      <c r="F24" s="63"/>
      <c r="G24" s="63"/>
      <c r="H24" s="63"/>
      <c r="I24" s="63"/>
    </row>
    <row r="25" spans="1:9" ht="13.5" thickBot="1" x14ac:dyDescent="0.25">
      <c r="A25" s="644"/>
      <c r="B25" s="644"/>
      <c r="C25" s="644"/>
      <c r="D25" s="215"/>
      <c r="E25" s="63"/>
      <c r="F25" s="63"/>
      <c r="G25" s="63"/>
      <c r="H25" s="63"/>
      <c r="I25" s="63"/>
    </row>
    <row r="26" spans="1:9" ht="13.5" thickBot="1" x14ac:dyDescent="0.25">
      <c r="A26" s="971" t="s">
        <v>265</v>
      </c>
      <c r="B26" s="972"/>
      <c r="C26" s="972"/>
      <c r="D26" s="640">
        <v>0</v>
      </c>
      <c r="E26" s="63"/>
      <c r="F26" s="63"/>
      <c r="G26" s="63"/>
      <c r="H26" s="63"/>
      <c r="I26" s="63"/>
    </row>
    <row r="27" spans="1:9" ht="27.75" customHeight="1" thickBot="1" x14ac:dyDescent="0.25">
      <c r="A27" s="644"/>
      <c r="B27" s="644"/>
      <c r="C27" s="644"/>
      <c r="D27" s="215"/>
      <c r="E27" s="63"/>
      <c r="F27" s="63"/>
      <c r="G27" s="63"/>
      <c r="H27" s="63"/>
      <c r="I27" s="63"/>
    </row>
    <row r="28" spans="1:9" x14ac:dyDescent="0.2">
      <c r="A28" s="973" t="s">
        <v>132</v>
      </c>
      <c r="B28" s="974"/>
      <c r="C28" s="974"/>
      <c r="D28" s="631">
        <v>0</v>
      </c>
      <c r="E28" s="63"/>
      <c r="F28" s="63"/>
      <c r="G28" s="63"/>
      <c r="H28" s="63"/>
      <c r="I28" s="63"/>
    </row>
    <row r="29" spans="1:9" ht="8.1" customHeight="1" x14ac:dyDescent="0.2">
      <c r="A29" s="65"/>
      <c r="B29" s="90"/>
      <c r="C29" s="90"/>
      <c r="D29" s="212"/>
      <c r="E29" s="63"/>
      <c r="F29" s="63"/>
      <c r="G29" s="63"/>
      <c r="H29" s="63"/>
      <c r="I29" s="63"/>
    </row>
    <row r="30" spans="1:9" x14ac:dyDescent="0.2">
      <c r="A30" s="965" t="s">
        <v>133</v>
      </c>
      <c r="B30" s="966"/>
      <c r="C30" s="966"/>
      <c r="D30" s="211">
        <v>0</v>
      </c>
      <c r="E30" s="63"/>
      <c r="F30" s="63"/>
      <c r="G30" s="63"/>
      <c r="H30" s="63"/>
      <c r="I30" s="63"/>
    </row>
    <row r="31" spans="1:9" ht="8.1" customHeight="1" x14ac:dyDescent="0.2">
      <c r="A31" s="65"/>
      <c r="B31" s="90"/>
      <c r="C31" s="90"/>
      <c r="D31" s="212"/>
      <c r="E31" s="63"/>
      <c r="F31" s="63"/>
      <c r="G31" s="63"/>
      <c r="H31" s="63"/>
      <c r="I31" s="63"/>
    </row>
    <row r="32" spans="1:9" ht="13.5" thickBot="1" x14ac:dyDescent="0.25">
      <c r="A32" s="967" t="s">
        <v>134</v>
      </c>
      <c r="B32" s="968"/>
      <c r="C32" s="968"/>
      <c r="D32" s="214">
        <f>D28+D30</f>
        <v>0</v>
      </c>
      <c r="E32" s="63"/>
      <c r="F32" s="63"/>
      <c r="G32" s="63"/>
      <c r="H32" s="63"/>
      <c r="I32" s="63"/>
    </row>
    <row r="33" spans="1:9" x14ac:dyDescent="0.2">
      <c r="A33" s="312"/>
      <c r="B33" s="312"/>
      <c r="C33" s="312"/>
      <c r="D33" s="215"/>
      <c r="E33" s="63"/>
      <c r="F33" s="63"/>
      <c r="G33" s="63"/>
      <c r="H33" s="63"/>
      <c r="I33" s="63"/>
    </row>
    <row r="34" spans="1:9" ht="27.75" customHeight="1" x14ac:dyDescent="0.2">
      <c r="A34" s="970" t="s">
        <v>66</v>
      </c>
      <c r="B34" s="970"/>
      <c r="C34" s="970"/>
      <c r="D34" s="970"/>
      <c r="E34" s="970"/>
      <c r="F34" s="63"/>
      <c r="G34" s="63"/>
      <c r="H34" s="63"/>
      <c r="I34" s="63"/>
    </row>
    <row r="35" spans="1:9" x14ac:dyDescent="0.2">
      <c r="A35" s="90"/>
      <c r="B35" s="90"/>
      <c r="C35" s="90"/>
      <c r="D35" s="90"/>
      <c r="E35" s="63"/>
      <c r="F35" s="63"/>
      <c r="G35" s="63"/>
      <c r="H35" s="63"/>
      <c r="I35" s="63"/>
    </row>
    <row r="36" spans="1:9" ht="13.5" thickBot="1" x14ac:dyDescent="0.25">
      <c r="A36" s="968" t="s">
        <v>179</v>
      </c>
      <c r="B36" s="968"/>
      <c r="C36" s="968"/>
      <c r="D36" s="968"/>
      <c r="E36" s="968"/>
      <c r="F36" s="63"/>
      <c r="G36" s="63"/>
      <c r="H36" s="63"/>
      <c r="I36" s="63"/>
    </row>
    <row r="37" spans="1:9" ht="51" x14ac:dyDescent="0.2">
      <c r="A37" s="218"/>
      <c r="B37" s="310" t="s">
        <v>82</v>
      </c>
      <c r="C37" s="309" t="s">
        <v>114</v>
      </c>
      <c r="D37" s="254" t="s">
        <v>115</v>
      </c>
      <c r="E37" s="255" t="s">
        <v>135</v>
      </c>
      <c r="F37" s="255" t="s">
        <v>269</v>
      </c>
      <c r="G37" s="63"/>
      <c r="H37" s="63"/>
      <c r="I37" s="63"/>
    </row>
    <row r="38" spans="1:9" ht="25.5" x14ac:dyDescent="0.2">
      <c r="A38" s="91" t="s">
        <v>87</v>
      </c>
      <c r="B38" s="775"/>
      <c r="C38" s="770">
        <v>0</v>
      </c>
      <c r="D38" s="771">
        <v>0</v>
      </c>
      <c r="E38" s="658">
        <f>ROUND(C38*$B$11+D38*$B$12+$D$26,2)</f>
        <v>0</v>
      </c>
      <c r="F38" s="658">
        <f>$D$28</f>
        <v>0</v>
      </c>
      <c r="G38" s="63"/>
      <c r="H38" s="63"/>
      <c r="I38" s="63"/>
    </row>
    <row r="39" spans="1:9" x14ac:dyDescent="0.2">
      <c r="A39" s="87" t="s">
        <v>70</v>
      </c>
      <c r="B39" s="256">
        <f>'Übersicht Jahre'!$B69</f>
        <v>2016</v>
      </c>
      <c r="C39" s="757"/>
      <c r="D39" s="755"/>
      <c r="E39" s="316"/>
      <c r="F39" s="316"/>
      <c r="G39" s="63"/>
      <c r="H39" s="63"/>
      <c r="I39" s="63"/>
    </row>
    <row r="40" spans="1:9" x14ac:dyDescent="0.2">
      <c r="A40" s="87" t="s">
        <v>71</v>
      </c>
      <c r="B40" s="256">
        <f>'Übersicht Jahre'!$B70</f>
        <v>2017</v>
      </c>
      <c r="C40" s="757"/>
      <c r="D40" s="755"/>
      <c r="E40" s="316"/>
      <c r="F40" s="316"/>
      <c r="G40" s="63"/>
      <c r="H40" s="63"/>
      <c r="I40" s="63"/>
    </row>
    <row r="41" spans="1:9" x14ac:dyDescent="0.2">
      <c r="A41" s="87" t="s">
        <v>72</v>
      </c>
      <c r="B41" s="256">
        <f>'Übersicht Jahre'!$B71</f>
        <v>2018</v>
      </c>
      <c r="C41" s="757"/>
      <c r="D41" s="755"/>
      <c r="E41" s="316"/>
      <c r="F41" s="316"/>
      <c r="G41" s="63"/>
      <c r="H41" s="63"/>
      <c r="I41" s="63"/>
    </row>
    <row r="42" spans="1:9" x14ac:dyDescent="0.2">
      <c r="A42" s="87" t="s">
        <v>73</v>
      </c>
      <c r="B42" s="256">
        <f>'Übersicht Jahre'!$B72</f>
        <v>2019</v>
      </c>
      <c r="C42" s="757"/>
      <c r="D42" s="755"/>
      <c r="E42" s="316"/>
      <c r="F42" s="316"/>
      <c r="G42" s="63"/>
      <c r="H42" s="63"/>
      <c r="I42" s="63"/>
    </row>
    <row r="43" spans="1:9" x14ac:dyDescent="0.2">
      <c r="A43" s="87" t="s">
        <v>74</v>
      </c>
      <c r="B43" s="256">
        <f>'Übersicht Jahre'!$B73</f>
        <v>2020</v>
      </c>
      <c r="C43" s="315"/>
      <c r="D43" s="26"/>
      <c r="E43" s="316"/>
      <c r="F43" s="316"/>
      <c r="G43" s="63"/>
      <c r="H43" s="63"/>
      <c r="I43" s="63"/>
    </row>
    <row r="44" spans="1:9" x14ac:dyDescent="0.2">
      <c r="A44" s="87" t="s">
        <v>75</v>
      </c>
      <c r="B44" s="256">
        <f>'Übersicht Jahre'!$B74</f>
        <v>2021</v>
      </c>
      <c r="C44" s="315"/>
      <c r="D44" s="26"/>
      <c r="E44" s="316"/>
      <c r="F44" s="316"/>
      <c r="G44" s="63"/>
      <c r="H44" s="63"/>
      <c r="I44" s="63"/>
    </row>
    <row r="45" spans="1:9" x14ac:dyDescent="0.2">
      <c r="A45" s="87" t="s">
        <v>76</v>
      </c>
      <c r="B45" s="256">
        <f>'Übersicht Jahre'!$B75</f>
        <v>2022</v>
      </c>
      <c r="C45" s="315"/>
      <c r="D45" s="26"/>
      <c r="E45" s="316"/>
      <c r="F45" s="316"/>
      <c r="G45" s="63"/>
      <c r="H45" s="63"/>
      <c r="I45" s="63"/>
    </row>
    <row r="46" spans="1:9" x14ac:dyDescent="0.2">
      <c r="A46" s="87" t="s">
        <v>77</v>
      </c>
      <c r="B46" s="256">
        <f>'Übersicht Jahre'!$B76</f>
        <v>2023</v>
      </c>
      <c r="C46" s="315"/>
      <c r="D46" s="26"/>
      <c r="E46" s="316"/>
      <c r="F46" s="316"/>
      <c r="G46" s="63"/>
      <c r="H46" s="63"/>
      <c r="I46" s="63"/>
    </row>
    <row r="47" spans="1:9" x14ac:dyDescent="0.2">
      <c r="A47" s="87" t="s">
        <v>78</v>
      </c>
      <c r="B47" s="256">
        <f>'Übersicht Jahre'!$B77</f>
        <v>2024</v>
      </c>
      <c r="C47" s="315"/>
      <c r="D47" s="26"/>
      <c r="E47" s="316"/>
      <c r="F47" s="316"/>
      <c r="G47" s="63"/>
      <c r="H47" s="63"/>
      <c r="I47" s="63"/>
    </row>
    <row r="48" spans="1:9" x14ac:dyDescent="0.2">
      <c r="A48" s="87" t="s">
        <v>79</v>
      </c>
      <c r="B48" s="256">
        <f>'Übersicht Jahre'!$B78</f>
        <v>2025</v>
      </c>
      <c r="C48" s="315"/>
      <c r="D48" s="26"/>
      <c r="E48" s="316"/>
      <c r="F48" s="316"/>
      <c r="G48" s="63"/>
      <c r="H48" s="63"/>
      <c r="I48" s="63"/>
    </row>
    <row r="49" spans="1:9" x14ac:dyDescent="0.2">
      <c r="A49" s="87" t="s">
        <v>80</v>
      </c>
      <c r="B49" s="256">
        <f>'Übersicht Jahre'!$B79</f>
        <v>2026</v>
      </c>
      <c r="C49" s="315"/>
      <c r="D49" s="26"/>
      <c r="E49" s="316"/>
      <c r="F49" s="316"/>
      <c r="G49" s="63"/>
      <c r="H49" s="63"/>
      <c r="I49" s="63"/>
    </row>
    <row r="50" spans="1:9" ht="13.5" thickBot="1" x14ac:dyDescent="0.25">
      <c r="A50" s="88" t="s">
        <v>81</v>
      </c>
      <c r="B50" s="253">
        <f>'Übersicht Jahre'!$B80</f>
        <v>2027</v>
      </c>
      <c r="C50" s="317"/>
      <c r="D50" s="105"/>
      <c r="E50" s="318"/>
      <c r="F50" s="318"/>
      <c r="G50" s="63"/>
      <c r="H50" s="63"/>
      <c r="I50" s="63"/>
    </row>
    <row r="51" spans="1:9" x14ac:dyDescent="0.2">
      <c r="A51" s="63"/>
      <c r="B51" s="63"/>
      <c r="C51" s="63"/>
      <c r="D51" s="63"/>
      <c r="E51" s="63"/>
      <c r="F51" s="63"/>
      <c r="G51" s="63"/>
      <c r="H51" s="63"/>
      <c r="I51" s="63"/>
    </row>
    <row r="52" spans="1:9" x14ac:dyDescent="0.2">
      <c r="A52" s="63"/>
      <c r="B52" s="63"/>
      <c r="C52" s="63"/>
      <c r="D52" s="63"/>
      <c r="E52" s="63"/>
      <c r="F52" s="63"/>
      <c r="G52" s="63"/>
      <c r="H52" s="63"/>
      <c r="I52" s="63"/>
    </row>
    <row r="53" spans="1:9" x14ac:dyDescent="0.2">
      <c r="A53" s="63"/>
      <c r="B53" s="63"/>
      <c r="C53" s="63"/>
      <c r="D53" s="63"/>
      <c r="E53" s="63"/>
      <c r="F53" s="63"/>
      <c r="G53" s="63"/>
      <c r="H53" s="63"/>
      <c r="I53" s="63"/>
    </row>
    <row r="54" spans="1:9" x14ac:dyDescent="0.2">
      <c r="A54" s="63"/>
      <c r="B54" s="63"/>
      <c r="C54" s="63"/>
      <c r="D54" s="63"/>
      <c r="E54" s="63"/>
      <c r="F54" s="63"/>
      <c r="G54" s="63"/>
      <c r="H54" s="63"/>
      <c r="I54" s="63"/>
    </row>
    <row r="55" spans="1:9" x14ac:dyDescent="0.2">
      <c r="A55" s="63"/>
      <c r="B55" s="63"/>
      <c r="C55" s="63"/>
      <c r="D55" s="63"/>
      <c r="E55" s="63"/>
      <c r="F55" s="63"/>
      <c r="G55" s="63"/>
      <c r="H55" s="63"/>
      <c r="I55" s="63"/>
    </row>
    <row r="56" spans="1:9" x14ac:dyDescent="0.2">
      <c r="A56" s="63"/>
      <c r="B56" s="63"/>
      <c r="C56" s="63"/>
      <c r="D56" s="63"/>
      <c r="E56" s="63"/>
      <c r="F56" s="63"/>
      <c r="G56" s="63"/>
      <c r="H56" s="63"/>
      <c r="I56" s="63"/>
    </row>
    <row r="57" spans="1:9" x14ac:dyDescent="0.2">
      <c r="A57" s="63"/>
      <c r="B57" s="63"/>
      <c r="C57" s="63"/>
      <c r="D57" s="63"/>
      <c r="E57" s="63"/>
      <c r="F57" s="63"/>
      <c r="G57" s="63"/>
      <c r="H57" s="63"/>
      <c r="I57" s="63"/>
    </row>
    <row r="58" spans="1:9" x14ac:dyDescent="0.2">
      <c r="A58" s="63"/>
      <c r="B58" s="63"/>
      <c r="C58" s="63"/>
      <c r="D58" s="63"/>
      <c r="E58" s="63"/>
      <c r="F58" s="63"/>
      <c r="G58" s="63"/>
      <c r="H58" s="63"/>
      <c r="I58" s="63"/>
    </row>
    <row r="59" spans="1:9" x14ac:dyDescent="0.2">
      <c r="A59" s="63"/>
      <c r="B59" s="63"/>
      <c r="C59" s="63"/>
      <c r="D59" s="63"/>
      <c r="E59" s="63"/>
      <c r="F59" s="63"/>
      <c r="G59" s="63"/>
      <c r="H59" s="63"/>
      <c r="I59" s="63"/>
    </row>
    <row r="60" spans="1:9" x14ac:dyDescent="0.2">
      <c r="A60" s="63"/>
      <c r="B60" s="63"/>
      <c r="C60" s="63"/>
      <c r="D60" s="63"/>
      <c r="E60" s="63"/>
      <c r="F60" s="63"/>
      <c r="G60" s="63"/>
      <c r="H60" s="63"/>
      <c r="I60" s="63"/>
    </row>
    <row r="61" spans="1:9" x14ac:dyDescent="0.2">
      <c r="A61" s="63"/>
      <c r="B61" s="63"/>
      <c r="C61" s="63"/>
      <c r="D61" s="63"/>
      <c r="E61" s="63"/>
      <c r="F61" s="63"/>
      <c r="G61" s="63"/>
      <c r="H61" s="63"/>
      <c r="I61" s="63"/>
    </row>
    <row r="62" spans="1:9" x14ac:dyDescent="0.2">
      <c r="A62" s="63"/>
      <c r="B62" s="63"/>
      <c r="C62" s="63"/>
      <c r="D62" s="63"/>
      <c r="E62" s="63"/>
      <c r="F62" s="63"/>
      <c r="G62" s="63"/>
      <c r="H62" s="63"/>
      <c r="I62" s="63"/>
    </row>
    <row r="63" spans="1:9" x14ac:dyDescent="0.2">
      <c r="A63" s="63"/>
      <c r="B63" s="63"/>
      <c r="C63" s="63"/>
      <c r="D63" s="63"/>
      <c r="E63" s="63"/>
      <c r="F63" s="63"/>
      <c r="G63" s="63"/>
      <c r="H63" s="63"/>
      <c r="I63" s="63"/>
    </row>
    <row r="64" spans="1:9" x14ac:dyDescent="0.2">
      <c r="A64" s="63"/>
      <c r="B64" s="63"/>
      <c r="C64" s="63"/>
      <c r="D64" s="63"/>
      <c r="E64" s="63"/>
      <c r="F64" s="63"/>
      <c r="G64" s="63"/>
      <c r="H64" s="63"/>
      <c r="I64" s="63"/>
    </row>
    <row r="65" spans="1:9" x14ac:dyDescent="0.2">
      <c r="A65" s="63"/>
      <c r="B65" s="63"/>
      <c r="C65" s="63"/>
      <c r="D65" s="63"/>
      <c r="E65" s="63"/>
      <c r="F65" s="63"/>
      <c r="G65" s="63"/>
      <c r="H65" s="63"/>
      <c r="I65" s="63"/>
    </row>
    <row r="66" spans="1:9" x14ac:dyDescent="0.2">
      <c r="A66" s="63"/>
      <c r="B66" s="63"/>
      <c r="C66" s="63"/>
      <c r="D66" s="63"/>
      <c r="E66" s="63"/>
      <c r="F66" s="63"/>
      <c r="G66" s="63"/>
      <c r="H66" s="63"/>
      <c r="I66" s="63"/>
    </row>
    <row r="67" spans="1:9" x14ac:dyDescent="0.2">
      <c r="A67" s="63"/>
      <c r="B67" s="63"/>
      <c r="C67" s="63"/>
      <c r="D67" s="63"/>
      <c r="E67" s="63"/>
      <c r="F67" s="63"/>
      <c r="G67" s="63"/>
      <c r="H67" s="63"/>
      <c r="I67" s="63"/>
    </row>
    <row r="68" spans="1:9" x14ac:dyDescent="0.2">
      <c r="A68" s="63"/>
      <c r="B68" s="63"/>
      <c r="C68" s="63"/>
      <c r="D68" s="63"/>
      <c r="E68" s="63"/>
      <c r="F68" s="63"/>
      <c r="G68" s="63"/>
      <c r="H68" s="63"/>
      <c r="I68" s="63"/>
    </row>
    <row r="69" spans="1:9" x14ac:dyDescent="0.2">
      <c r="A69" s="63"/>
      <c r="B69" s="63"/>
      <c r="C69" s="63"/>
      <c r="D69" s="63"/>
      <c r="E69" s="63"/>
      <c r="F69" s="63"/>
      <c r="G69" s="63"/>
      <c r="H69" s="63"/>
      <c r="I69" s="63"/>
    </row>
    <row r="70" spans="1:9" x14ac:dyDescent="0.2">
      <c r="A70" s="63"/>
      <c r="B70" s="63"/>
      <c r="C70" s="63"/>
      <c r="D70" s="63"/>
      <c r="E70" s="63"/>
      <c r="F70" s="63"/>
      <c r="G70" s="63"/>
      <c r="H70" s="63"/>
      <c r="I70" s="63"/>
    </row>
    <row r="71" spans="1:9" x14ac:dyDescent="0.2">
      <c r="A71" s="63"/>
      <c r="B71" s="63"/>
      <c r="C71" s="63"/>
      <c r="D71" s="63"/>
      <c r="E71" s="63"/>
      <c r="F71" s="63"/>
      <c r="G71" s="63"/>
      <c r="H71" s="63"/>
      <c r="I71" s="63"/>
    </row>
  </sheetData>
  <mergeCells count="14">
    <mergeCell ref="A4:G4"/>
    <mergeCell ref="A36:E36"/>
    <mergeCell ref="A34:E34"/>
    <mergeCell ref="C6:F6"/>
    <mergeCell ref="A14:C14"/>
    <mergeCell ref="A16:C16"/>
    <mergeCell ref="A18:C18"/>
    <mergeCell ref="A20:C20"/>
    <mergeCell ref="A22:C22"/>
    <mergeCell ref="A24:C24"/>
    <mergeCell ref="A28:C28"/>
    <mergeCell ref="A30:C30"/>
    <mergeCell ref="A32:C32"/>
    <mergeCell ref="A26:C26"/>
  </mergeCells>
  <phoneticPr fontId="3" type="noConversion"/>
  <pageMargins left="0.78740157480314965" right="0.78740157480314965" top="0.98425196850393704" bottom="0.98425196850393704" header="0.51181102362204722" footer="0.51181102362204722"/>
  <pageSetup paperSize="9" scale="91" orientation="portrait" r:id="rId1"/>
  <headerFooter alignWithMargins="0">
    <oddFooter>&amp;LSeite &amp;P von &amp;N&amp;RLeitfaden Contracting der Bayerischen Staatlichen Hochbauverwaltung, Stand: Dezember/2017</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12</vt:i4>
      </vt:variant>
    </vt:vector>
  </HeadingPairs>
  <TitlesOfParts>
    <vt:vector size="24" baseType="lpstr">
      <vt:lpstr>Übersicht Jahre</vt:lpstr>
      <vt:lpstr>SOLL-IST-Vgl</vt:lpstr>
      <vt:lpstr>Einsparung Wärme</vt:lpstr>
      <vt:lpstr>Witterungsbereinigung</vt:lpstr>
      <vt:lpstr>Einsparung Strom</vt:lpstr>
      <vt:lpstr>Einsparung Wasser</vt:lpstr>
      <vt:lpstr>Baseline Wärme</vt:lpstr>
      <vt:lpstr>Baseline Strom</vt:lpstr>
      <vt:lpstr>Baseline Wasser</vt:lpstr>
      <vt:lpstr>Eingabemaske Abrechnungen</vt:lpstr>
      <vt:lpstr>Referenzwerte</vt:lpstr>
      <vt:lpstr>Bearbeitungshinweise</vt:lpstr>
      <vt:lpstr>'Baseline Strom'!Druckbereich</vt:lpstr>
      <vt:lpstr>'Baseline Wärme'!Druckbereich</vt:lpstr>
      <vt:lpstr>'Baseline Wasser'!Druckbereich</vt:lpstr>
      <vt:lpstr>Bearbeitungshinweise!Druckbereich</vt:lpstr>
      <vt:lpstr>'Eingabemaske Abrechnungen'!Druckbereich</vt:lpstr>
      <vt:lpstr>'Einsparung Strom'!Druckbereich</vt:lpstr>
      <vt:lpstr>'Einsparung Wärme'!Druckbereich</vt:lpstr>
      <vt:lpstr>'Einsparung Wasser'!Druckbereich</vt:lpstr>
      <vt:lpstr>Referenzwerte!Druckbereich</vt:lpstr>
      <vt:lpstr>'SOLL-IST-Vgl'!Druckbereich</vt:lpstr>
      <vt:lpstr>'Übersicht Jahre'!Druckbereich</vt:lpstr>
      <vt:lpstr>Witterungsbereinigung!Druckbereich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2017-12-08T07:59:04Z</dcterms:created>
  <dcterms:modified xsi:type="dcterms:W3CDTF">2017-12-08T07:59:51Z</dcterms:modified>
</cp:coreProperties>
</file>